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hjasakala-my.sharepoint.com/personal/tiiu_umal_pohja-sakala_ee/Documents/Töölaud/"/>
    </mc:Choice>
  </mc:AlternateContent>
  <xr:revisionPtr revIDLastSave="0" documentId="8_{3C5A45EA-C73E-4352-98CB-631F248765FB}" xr6:coauthVersionLast="47" xr6:coauthVersionMax="47" xr10:uidLastSave="{00000000-0000-0000-0000-000000000000}"/>
  <bookViews>
    <workbookView xWindow="-30828" yWindow="-4416" windowWidth="30936" windowHeight="16776" xr2:uid="{2F53C645-557E-486B-B595-2F7B30AA4515}"/>
  </bookViews>
  <sheets>
    <sheet name="Viljandi" sheetId="1" r:id="rId1"/>
  </sheets>
  <definedNames>
    <definedName name="_xlnm._FilterDatabase" localSheetId="0" hidden="1">Viljandi!$A$3:$AH$45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2" i="1" l="1"/>
  <c r="AF31" i="1"/>
  <c r="AD15" i="1"/>
  <c r="AD24" i="1"/>
  <c r="AD37" i="1"/>
  <c r="AB38" i="1"/>
  <c r="AB46" i="1" s="1"/>
  <c r="AF46" i="1"/>
  <c r="AD46" i="1"/>
  <c r="AF30" i="1"/>
  <c r="AF29" i="1"/>
  <c r="AD23" i="1"/>
  <c r="AD21" i="1"/>
  <c r="AB19" i="1"/>
  <c r="AB14" i="1"/>
  <c r="Y41" i="1"/>
  <c r="Z41" i="1" s="1"/>
  <c r="F41" i="1"/>
  <c r="Y40" i="1"/>
  <c r="Z40" i="1" s="1"/>
  <c r="F40" i="1"/>
  <c r="Y39" i="1"/>
  <c r="Z39" i="1" s="1"/>
  <c r="F39" i="1"/>
  <c r="Y38" i="1"/>
  <c r="Z38" i="1" s="1"/>
  <c r="F38" i="1"/>
  <c r="Y37" i="1"/>
  <c r="Z37" i="1" s="1"/>
  <c r="F37" i="1"/>
  <c r="Y36" i="1"/>
  <c r="Z36" i="1" s="1"/>
  <c r="F36" i="1"/>
  <c r="Y35" i="1"/>
  <c r="Z35" i="1" s="1"/>
  <c r="F35" i="1"/>
  <c r="Y34" i="1"/>
  <c r="Z34" i="1" s="1"/>
  <c r="F34" i="1"/>
  <c r="Y33" i="1"/>
  <c r="Z33" i="1" s="1"/>
  <c r="F33" i="1"/>
  <c r="Y32" i="1"/>
  <c r="Z32" i="1" s="1"/>
  <c r="F32" i="1"/>
  <c r="Y31" i="1"/>
  <c r="Z31" i="1" s="1"/>
  <c r="F31" i="1"/>
  <c r="Y30" i="1"/>
  <c r="Z30" i="1" s="1"/>
  <c r="F30" i="1"/>
  <c r="Y29" i="1"/>
  <c r="Z29" i="1" s="1"/>
  <c r="F29" i="1"/>
  <c r="Y28" i="1"/>
  <c r="Z28" i="1" s="1"/>
  <c r="F28" i="1"/>
  <c r="Y27" i="1"/>
  <c r="Z27" i="1" s="1"/>
  <c r="F27" i="1"/>
  <c r="Y26" i="1"/>
  <c r="Z26" i="1" s="1"/>
  <c r="F26" i="1"/>
  <c r="Y25" i="1"/>
  <c r="Z25" i="1" s="1"/>
  <c r="F25" i="1"/>
  <c r="Y24" i="1"/>
  <c r="Z24" i="1" s="1"/>
  <c r="F24" i="1"/>
  <c r="Y23" i="1"/>
  <c r="Z23" i="1" s="1"/>
  <c r="F23" i="1"/>
  <c r="Y22" i="1"/>
  <c r="Z22" i="1" s="1"/>
  <c r="F22" i="1"/>
  <c r="Y21" i="1"/>
  <c r="Z21" i="1" s="1"/>
  <c r="F21" i="1"/>
  <c r="Y20" i="1"/>
  <c r="Z20" i="1" s="1"/>
  <c r="F20" i="1"/>
  <c r="Y19" i="1"/>
  <c r="Z19" i="1" s="1"/>
  <c r="F19" i="1"/>
  <c r="Y18" i="1"/>
  <c r="Z18" i="1" s="1"/>
  <c r="F18" i="1"/>
  <c r="Y17" i="1"/>
  <c r="Z17" i="1" s="1"/>
  <c r="F17" i="1"/>
  <c r="Y16" i="1"/>
  <c r="Z16" i="1" s="1"/>
  <c r="Y15" i="1"/>
  <c r="Z15" i="1" s="1"/>
  <c r="F15" i="1"/>
  <c r="Y14" i="1"/>
  <c r="Z14" i="1" s="1"/>
  <c r="F14" i="1"/>
  <c r="F42" i="1" s="1"/>
  <c r="Y13" i="1"/>
  <c r="Z13" i="1" s="1"/>
  <c r="F13" i="1"/>
  <c r="Y12" i="1"/>
  <c r="Z12" i="1" s="1"/>
  <c r="F12" i="1"/>
  <c r="Y11" i="1"/>
  <c r="Z11" i="1" s="1"/>
  <c r="F11" i="1"/>
  <c r="Y10" i="1"/>
  <c r="Z10" i="1" s="1"/>
  <c r="F10" i="1"/>
  <c r="Y9" i="1"/>
  <c r="Z9" i="1" s="1"/>
  <c r="F9" i="1"/>
  <c r="Y8" i="1"/>
  <c r="Z8" i="1" s="1"/>
  <c r="F8" i="1"/>
  <c r="Y7" i="1"/>
  <c r="Z7" i="1" s="1"/>
  <c r="F7" i="1"/>
  <c r="Y6" i="1"/>
  <c r="Z6" i="1" s="1"/>
  <c r="F6" i="1"/>
  <c r="Y5" i="1"/>
  <c r="Z5" i="1" s="1"/>
  <c r="F5" i="1"/>
  <c r="Y4" i="1"/>
  <c r="Z4" i="1" s="1"/>
  <c r="F4" i="1"/>
  <c r="F46" i="1" l="1"/>
  <c r="AC42" i="1"/>
  <c r="AE42" i="1"/>
  <c r="AA42" i="1"/>
  <c r="AG42" i="1" l="1"/>
  <c r="AH42" i="1" s="1"/>
  <c r="AE43" i="1"/>
  <c r="AE44" i="1" s="1"/>
  <c r="AE45" i="1" s="1"/>
  <c r="AC43" i="1"/>
  <c r="AC44" i="1" s="1"/>
  <c r="AC45" i="1" s="1"/>
  <c r="AA43" i="1"/>
  <c r="AA44" i="1" s="1"/>
  <c r="AA45" i="1" s="1"/>
</calcChain>
</file>

<file path=xl/sharedStrings.xml><?xml version="1.0" encoding="utf-8"?>
<sst xmlns="http://schemas.openxmlformats.org/spreadsheetml/2006/main" count="417" uniqueCount="173">
  <si>
    <t>Kruusateedele katete ehitamise 2028+ Viljandi pingerida 2026</t>
  </si>
  <si>
    <t>JRK NR. 2026</t>
  </si>
  <si>
    <t>TEE NR</t>
  </si>
  <si>
    <t>TEE NIMETUS</t>
  </si>
  <si>
    <t>ALG KM</t>
  </si>
  <si>
    <t>LÕPP KM</t>
  </si>
  <si>
    <t>Pikkus m</t>
  </si>
  <si>
    <t>REGIOON</t>
  </si>
  <si>
    <t>MAAKOND</t>
  </si>
  <si>
    <t>KOHALIK OMAVALITSUS</t>
  </si>
  <si>
    <t>LIIKLUSSAGEDUS autot/ööp</t>
  </si>
  <si>
    <t>LIIKLUSSAGEDUSE TEGUR</t>
  </si>
  <si>
    <t>RASKELIIKLUSE TEGUR</t>
  </si>
  <si>
    <t>BUSSILIINIDE TEGUR</t>
  </si>
  <si>
    <t>TOLMU MÕJU TEGUR</t>
  </si>
  <si>
    <t>TEE KASUTAJATE TEGUR</t>
  </si>
  <si>
    <t>KOV TEGUR</t>
  </si>
  <si>
    <t>KOONDINDEKS</t>
  </si>
  <si>
    <t>KATTE EHITUSE OBJEKT 2028-2029 KINNITATUD NIMEKIRJAS</t>
  </si>
  <si>
    <t>KOVPR%</t>
  </si>
  <si>
    <t>KOV%</t>
  </si>
  <si>
    <t>TOLMUTÕTJE MEETODI OSAKAAL, %</t>
  </si>
  <si>
    <t>KRUUSATEE VÄLJAEHITAMISE TASEME OSAKAAL, %</t>
  </si>
  <si>
    <t>MULDE LAIUSE OSAKAAL, %</t>
  </si>
  <si>
    <t>MÄRKUSED</t>
  </si>
  <si>
    <t>Uus KOV prioriteet</t>
  </si>
  <si>
    <t>Uus Koondindeks</t>
  </si>
  <si>
    <t>PRIORITEET I - 20 p (30%)</t>
  </si>
  <si>
    <t>PRIORITEET II - 10 p (40%)</t>
  </si>
  <si>
    <t>PRIORITEET III - 0 p (30%)</t>
  </si>
  <si>
    <t>KOV-i MÄRKUSED</t>
  </si>
  <si>
    <t>Pikkuse kontroll</t>
  </si>
  <si>
    <t>Viljandi-Väluste-Mustla tee</t>
  </si>
  <si>
    <t>Lääne-Eesti</t>
  </si>
  <si>
    <t>Viljandi :100%</t>
  </si>
  <si>
    <t>Viljandi vald:100%</t>
  </si>
  <si>
    <t>45:89.0% 134:11.0%</t>
  </si>
  <si>
    <t>20:100%</t>
  </si>
  <si>
    <t>1:100%</t>
  </si>
  <si>
    <t>EI:95.0% kaltsiumkloriid:5.0%</t>
  </si>
  <si>
    <t xml:space="preserve"> 4:100%</t>
  </si>
  <si>
    <t>8:100%</t>
  </si>
  <si>
    <t>Suurema liikusega väike lõi kokku pandud väiksemma liikusega lõiguga mis vahepeal oli 69 autot  ja 2025 loenduses kukkus alla 50</t>
  </si>
  <si>
    <t>Savikoti-Pärsti tee</t>
  </si>
  <si>
    <t>157:100%</t>
  </si>
  <si>
    <t>0:100%</t>
  </si>
  <si>
    <t>EI:60% kaltsiumkloriid:40%</t>
  </si>
  <si>
    <t xml:space="preserve"> 3:100%</t>
  </si>
  <si>
    <t>7:100%</t>
  </si>
  <si>
    <t>Liiklusloendus 2025 alguse kattega lõigul.</t>
  </si>
  <si>
    <t>Kaavere-Leie tee</t>
  </si>
  <si>
    <t>69:100%</t>
  </si>
  <si>
    <t>EI:89% kaltsiumkloriid:11%</t>
  </si>
  <si>
    <t xml:space="preserve"> 4:72%  2:20%  3:8%</t>
  </si>
  <si>
    <t>6:47% 6,5:42% 7:11%</t>
  </si>
  <si>
    <t>Holstre-Mõnnaste tee</t>
  </si>
  <si>
    <t>148:100%</t>
  </si>
  <si>
    <t>9:100%</t>
  </si>
  <si>
    <t>Nõmme-Supsimari tee</t>
  </si>
  <si>
    <t>99:100%</t>
  </si>
  <si>
    <t>10:100%</t>
  </si>
  <si>
    <t>EI:80% kaltsiumkloriid:20%</t>
  </si>
  <si>
    <t>Mustla-Mõnnaste tee</t>
  </si>
  <si>
    <t>56:66% 131:34%</t>
  </si>
  <si>
    <t>EI:77% kaltsiumkloriid:23%</t>
  </si>
  <si>
    <t>7,3:100%</t>
  </si>
  <si>
    <t>Lalsi-Vaibla tee</t>
  </si>
  <si>
    <t>84:100%</t>
  </si>
  <si>
    <t>EI:84% kaltsiumkloriid:16%</t>
  </si>
  <si>
    <t>7,2:100%</t>
  </si>
  <si>
    <t>Metsaleeli tee</t>
  </si>
  <si>
    <t>Mulgi vald:100%</t>
  </si>
  <si>
    <t>119:100%</t>
  </si>
  <si>
    <t>EI:68% kaltsiumkloriid:32%</t>
  </si>
  <si>
    <t>6,5:100%</t>
  </si>
  <si>
    <t>Veelikse - Vana-Kariste tee</t>
  </si>
  <si>
    <t>81:100%</t>
  </si>
  <si>
    <t>EI:93% kaltsiumkloriid:7%</t>
  </si>
  <si>
    <t>Laane tee</t>
  </si>
  <si>
    <t>75:100%</t>
  </si>
  <si>
    <t>EI:100%</t>
  </si>
  <si>
    <t>EI:86% kaltsiumkloriid:14%</t>
  </si>
  <si>
    <t xml:space="preserve"> 4:85%  3:15%</t>
  </si>
  <si>
    <t>Epra-Kildu tee</t>
  </si>
  <si>
    <t>Põhja-Sakala vald:100%</t>
  </si>
  <si>
    <t>90:100%</t>
  </si>
  <si>
    <t>7,5:100%</t>
  </si>
  <si>
    <t>Põhjaka-Tõrvaaugu-Võhma tee</t>
  </si>
  <si>
    <t>79:100%</t>
  </si>
  <si>
    <t>kaltsiumkloriid:100%</t>
  </si>
  <si>
    <t>Ülemõisa-Polli tee</t>
  </si>
  <si>
    <t>97:100%</t>
  </si>
  <si>
    <t>Penniküla tee</t>
  </si>
  <si>
    <t>61:100%</t>
  </si>
  <si>
    <t xml:space="preserve"> 3:60%  4:40%</t>
  </si>
  <si>
    <t>5,5:100%</t>
  </si>
  <si>
    <t>Kulla-Pöögle tee</t>
  </si>
  <si>
    <t>62:100%</t>
  </si>
  <si>
    <t>EI:83% kaltsiumkloriid:17%</t>
  </si>
  <si>
    <t>6:100%</t>
  </si>
  <si>
    <t>Metsküla-Kildu tee</t>
  </si>
  <si>
    <t>63:100%</t>
  </si>
  <si>
    <t>EI:67% kaltsiumkloriid:33%</t>
  </si>
  <si>
    <t>Abja-Paluoja - Sarja - Tõlla tee</t>
  </si>
  <si>
    <t>182:100%</t>
  </si>
  <si>
    <t>EI:71% kaltsiumkloriid:29%</t>
  </si>
  <si>
    <t xml:space="preserve"> 4:95%  3:5% EI:0%</t>
  </si>
  <si>
    <t>Uusna-Saareküla tee</t>
  </si>
  <si>
    <t>EI:66% kaltsiumkloriid:34%</t>
  </si>
  <si>
    <t xml:space="preserve"> 4:81%  3:19%</t>
  </si>
  <si>
    <t>Rõstla-Paenasti tee</t>
  </si>
  <si>
    <t>74:100%</t>
  </si>
  <si>
    <t xml:space="preserve"> 5:87%  2:13%</t>
  </si>
  <si>
    <t>Kõo - Kolga-Jaani tee</t>
  </si>
  <si>
    <t>Põhja-Sakala vald:70% Viljandi vald:30%</t>
  </si>
  <si>
    <t>49:100%</t>
  </si>
  <si>
    <t>EI:55% kaltsiumkloriid:45%</t>
  </si>
  <si>
    <t>7,3:78% 7,5:22% 7,2:0%</t>
  </si>
  <si>
    <t>km 10,85-13,537</t>
  </si>
  <si>
    <t>Valma-Väluste tee</t>
  </si>
  <si>
    <t>82:99% 324:1%</t>
  </si>
  <si>
    <t>EI:74% kaltsiumkloriid:26%</t>
  </si>
  <si>
    <t xml:space="preserve"> 4:86%  5:9%  3:5%</t>
  </si>
  <si>
    <t>Rimmu-Kaarli tee</t>
  </si>
  <si>
    <t>139:100%</t>
  </si>
  <si>
    <t>Mustla-Pahuvere tee</t>
  </si>
  <si>
    <t>31:100%</t>
  </si>
  <si>
    <t>EI:85% kaltsiumkloriid:15%</t>
  </si>
  <si>
    <t>Loendus 2023  tee lõpus. Varasem loendus oli Mustla pool. Jäetud nimekirja järgmise loenduseni  kuna buss peal.</t>
  </si>
  <si>
    <t>Õisu tee</t>
  </si>
  <si>
    <t xml:space="preserve"> 3:54%  4:46%</t>
  </si>
  <si>
    <t>Kildu-Oksa-Tõramaa tee</t>
  </si>
  <si>
    <t>130:100%</t>
  </si>
  <si>
    <t>EI:95% kaltsiumkloriid:5%</t>
  </si>
  <si>
    <t xml:space="preserve"> 4:99% EI:1%</t>
  </si>
  <si>
    <t>6:51% 6,5:49%</t>
  </si>
  <si>
    <t>EI:94% kaltsiumkloriid:6%</t>
  </si>
  <si>
    <t xml:space="preserve"> 4:93%  3:7%</t>
  </si>
  <si>
    <t>Uue-Kariste - Supsi tee</t>
  </si>
  <si>
    <t>Mulgi vald:87% Põhja-Sakala vald:13%</t>
  </si>
  <si>
    <t>52:100%</t>
  </si>
  <si>
    <t>EI:79% kaltsiumkloriid:21%</t>
  </si>
  <si>
    <t xml:space="preserve"> 3:80%  4:20%</t>
  </si>
  <si>
    <t>Kärstna-Vooru tee</t>
  </si>
  <si>
    <t>Viljandi :71% Valga :29%</t>
  </si>
  <si>
    <t>Viljandi vald:71% Tõrva vald:29%</t>
  </si>
  <si>
    <t>47:100%</t>
  </si>
  <si>
    <t>Kipi tee</t>
  </si>
  <si>
    <t>EI:76% kaltsiumkloriid:24%</t>
  </si>
  <si>
    <t xml:space="preserve"> 4:69%  3:19%  5:12%</t>
  </si>
  <si>
    <t>EI:90% kaltsiumkloriid:10%</t>
  </si>
  <si>
    <t>Mõisaküla-Jäärja tee</t>
  </si>
  <si>
    <t>Viljandi :89% Pärnu :11%</t>
  </si>
  <si>
    <t>Mulgi vald:89% Saarde vald:11%</t>
  </si>
  <si>
    <t>EI:87% kaltsiumkloriid:13%</t>
  </si>
  <si>
    <t>Võhmasaare-Jälevere tee</t>
  </si>
  <si>
    <t>51:100%</t>
  </si>
  <si>
    <t>EI:70% kaltsiumkloriid:30%</t>
  </si>
  <si>
    <t xml:space="preserve"> 4:95%  3:5%</t>
  </si>
  <si>
    <t>Vöivaku-Kuhjavere tee</t>
  </si>
  <si>
    <t xml:space="preserve"> 3:67%  4:27%  2:6%</t>
  </si>
  <si>
    <t>Kaali tee</t>
  </si>
  <si>
    <t>57:83% 82:17%</t>
  </si>
  <si>
    <t>kaltsiumkloriid:54% EI:46%</t>
  </si>
  <si>
    <t>Tänassilma-Rebasteoja tee</t>
  </si>
  <si>
    <t>45:100%</t>
  </si>
  <si>
    <t>5:60% 4:40%</t>
  </si>
  <si>
    <t>67-45</t>
  </si>
  <si>
    <t>67-45   KRSAIL 2027 kuni km 1,654</t>
  </si>
  <si>
    <t>Arvestuslik pikkus</t>
  </si>
  <si>
    <t>Vahe km</t>
  </si>
  <si>
    <t>Vahe %</t>
  </si>
  <si>
    <t>Miks selline lõik siin tabelis üldse 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</si>
</sst>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C00000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b/>
      <sz val="11"/>
      <color rgb="FF00B0F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0" fillId="4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textRotation="90" wrapText="1"/>
    </xf>
    <xf numFmtId="0" fontId="3" fillId="6" borderId="0" xfId="0" applyFont="1" applyFill="1" applyAlignment="1">
      <alignment horizontal="center" vertical="center" textRotation="90"/>
    </xf>
    <xf numFmtId="3" fontId="7" fillId="2" borderId="3" xfId="0" applyNumberFormat="1" applyFont="1" applyFill="1" applyBorder="1" applyAlignment="1" applyProtection="1">
      <alignment horizontal="center" vertical="center" textRotation="90"/>
      <protection locked="0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7" borderId="2" xfId="0" applyFill="1" applyBorder="1" applyAlignment="1">
      <alignment vertical="top"/>
    </xf>
    <xf numFmtId="0" fontId="0" fillId="8" borderId="2" xfId="0" applyFill="1" applyBorder="1" applyAlignment="1">
      <alignment vertical="top"/>
    </xf>
    <xf numFmtId="0" fontId="0" fillId="9" borderId="2" xfId="0" applyFill="1" applyBorder="1" applyAlignment="1">
      <alignment vertical="top"/>
    </xf>
    <xf numFmtId="0" fontId="10" fillId="2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0" fontId="11" fillId="5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3" fontId="0" fillId="10" borderId="4" xfId="0" applyNumberFormat="1" applyFill="1" applyBorder="1" applyAlignment="1" applyProtection="1">
      <alignment horizontal="center" vertical="center" wrapText="1"/>
      <protection locked="0"/>
    </xf>
    <xf numFmtId="0" fontId="0" fillId="10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top"/>
    </xf>
    <xf numFmtId="0" fontId="0" fillId="10" borderId="4" xfId="0" applyFill="1" applyBorder="1" applyAlignment="1">
      <alignment horizontal="center" vertical="center"/>
    </xf>
    <xf numFmtId="0" fontId="0" fillId="7" borderId="2" xfId="0" applyFill="1" applyBorder="1" applyAlignment="1">
      <alignment vertical="top" wrapText="1"/>
    </xf>
    <xf numFmtId="0" fontId="0" fillId="8" borderId="2" xfId="0" applyFill="1" applyBorder="1" applyAlignment="1">
      <alignment horizontal="center" vertical="top" wrapText="1"/>
    </xf>
    <xf numFmtId="0" fontId="0" fillId="0" borderId="2" xfId="0" applyBorder="1"/>
    <xf numFmtId="0" fontId="0" fillId="11" borderId="2" xfId="0" applyFill="1" applyBorder="1" applyAlignment="1">
      <alignment vertical="top"/>
    </xf>
    <xf numFmtId="0" fontId="0" fillId="12" borderId="2" xfId="0" applyFill="1" applyBorder="1" applyAlignment="1">
      <alignment vertical="top" wrapText="1"/>
    </xf>
    <xf numFmtId="0" fontId="0" fillId="11" borderId="2" xfId="0" applyFill="1" applyBorder="1" applyAlignment="1">
      <alignment horizontal="center" vertical="top" wrapText="1"/>
    </xf>
    <xf numFmtId="0" fontId="0" fillId="8" borderId="2" xfId="0" applyFill="1" applyBorder="1" applyAlignment="1">
      <alignment vertical="top" wrapText="1"/>
    </xf>
    <xf numFmtId="0" fontId="0" fillId="8" borderId="5" xfId="0" applyFill="1" applyBorder="1" applyAlignment="1">
      <alignment vertical="top"/>
    </xf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2" xfId="0" applyNumberFormat="1" applyFont="1" applyBorder="1"/>
    <xf numFmtId="164" fontId="10" fillId="8" borderId="2" xfId="0" applyNumberFormat="1" applyFont="1" applyFill="1" applyBorder="1"/>
    <xf numFmtId="0" fontId="13" fillId="0" borderId="2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2" xfId="0" applyFont="1" applyBorder="1"/>
    <xf numFmtId="0" fontId="15" fillId="0" borderId="2" xfId="0" applyFont="1" applyBorder="1"/>
    <xf numFmtId="3" fontId="0" fillId="0" borderId="0" xfId="0" applyNumberFormat="1"/>
    <xf numFmtId="0" fontId="16" fillId="9" borderId="2" xfId="0" applyFont="1" applyFill="1" applyBorder="1"/>
    <xf numFmtId="164" fontId="10" fillId="0" borderId="2" xfId="0" applyNumberFormat="1" applyFont="1" applyBorder="1"/>
    <xf numFmtId="165" fontId="10" fillId="0" borderId="2" xfId="1" applyNumberFormat="1" applyFont="1" applyBorder="1"/>
    <xf numFmtId="0" fontId="0" fillId="0" borderId="5" xfId="0" applyBorder="1" applyAlignment="1">
      <alignment vertical="top"/>
    </xf>
    <xf numFmtId="164" fontId="3" fillId="0" borderId="0" xfId="0" applyNumberFormat="1" applyFont="1"/>
    <xf numFmtId="0" fontId="15" fillId="0" borderId="0" xfId="0" applyFont="1"/>
    <xf numFmtId="164" fontId="10" fillId="0" borderId="0" xfId="0" applyNumberFormat="1" applyFont="1"/>
    <xf numFmtId="165" fontId="10" fillId="0" borderId="0" xfId="1" applyNumberFormat="1" applyFont="1" applyBorder="1"/>
    <xf numFmtId="4" fontId="0" fillId="10" borderId="4" xfId="0" applyNumberFormat="1" applyFill="1" applyBorder="1" applyAlignment="1" applyProtection="1">
      <alignment horizontal="center" vertical="center" wrapText="1"/>
      <protection locked="0"/>
    </xf>
    <xf numFmtId="4" fontId="0" fillId="0" borderId="0" xfId="0" applyNumberFormat="1"/>
  </cellXfs>
  <cellStyles count="2">
    <cellStyle name="Normaallaad" xfId="0" builtinId="0"/>
    <cellStyle name="Prot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789B-B58B-4D05-8452-25DCC41942C1}">
  <sheetPr filterMode="1"/>
  <dimension ref="A1:AH47"/>
  <sheetViews>
    <sheetView tabSelected="1" zoomScale="85" zoomScaleNormal="85" workbookViewId="0">
      <pane ySplit="3" topLeftCell="A14" activePane="bottomLeft" state="frozen"/>
      <selection pane="bottomLeft" activeCell="AK30" sqref="AK30"/>
    </sheetView>
  </sheetViews>
  <sheetFormatPr defaultRowHeight="14.4" x14ac:dyDescent="0.3"/>
  <cols>
    <col min="1" max="1" width="6" customWidth="1"/>
    <col min="2" max="2" width="6.88671875" customWidth="1"/>
    <col min="3" max="3" width="16.44140625" customWidth="1"/>
    <col min="4" max="6" width="6.5546875" customWidth="1"/>
    <col min="7" max="7" width="10.77734375" bestFit="1" customWidth="1"/>
    <col min="8" max="8" width="8.88671875" style="1"/>
    <col min="10" max="10" width="8.21875" customWidth="1"/>
    <col min="12" max="16" width="5.5546875" customWidth="1"/>
    <col min="17" max="17" width="6.5546875" customWidth="1"/>
    <col min="18" max="18" width="8" customWidth="1"/>
    <col min="19" max="20" width="7.77734375" customWidth="1"/>
    <col min="21" max="21" width="9.33203125" customWidth="1"/>
    <col min="23" max="23" width="7.21875" customWidth="1"/>
    <col min="24" max="24" width="17.88671875" customWidth="1"/>
    <col min="25" max="25" width="7.21875" customWidth="1"/>
    <col min="27" max="32" width="7.109375" customWidth="1"/>
    <col min="33" max="33" width="23.109375" customWidth="1"/>
  </cols>
  <sheetData>
    <row r="1" spans="1:34" x14ac:dyDescent="0.3">
      <c r="A1" t="s">
        <v>0</v>
      </c>
    </row>
    <row r="2" spans="1:34" ht="15" thickBot="1" x14ac:dyDescent="0.35"/>
    <row r="3" spans="1:34" ht="154.8000000000000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  <c r="R3" s="7" t="s">
        <v>18</v>
      </c>
      <c r="S3" s="8" t="s">
        <v>19</v>
      </c>
      <c r="T3" s="9" t="s">
        <v>20</v>
      </c>
      <c r="U3" s="10" t="s">
        <v>21</v>
      </c>
      <c r="V3" s="10" t="s">
        <v>22</v>
      </c>
      <c r="W3" s="10" t="s">
        <v>23</v>
      </c>
      <c r="X3" s="11" t="s">
        <v>24</v>
      </c>
      <c r="Y3" s="12" t="s">
        <v>25</v>
      </c>
      <c r="Z3" s="13" t="s">
        <v>26</v>
      </c>
      <c r="AA3" s="14" t="s">
        <v>27</v>
      </c>
      <c r="AB3" s="14"/>
      <c r="AC3" s="14" t="s">
        <v>28</v>
      </c>
      <c r="AD3" s="14"/>
      <c r="AE3" s="14" t="s">
        <v>29</v>
      </c>
      <c r="AF3" s="14"/>
      <c r="AG3" s="14" t="s">
        <v>30</v>
      </c>
      <c r="AH3" s="15" t="s">
        <v>31</v>
      </c>
    </row>
    <row r="4" spans="1:34" ht="115.2" hidden="1" x14ac:dyDescent="0.3">
      <c r="A4" s="16">
        <v>28</v>
      </c>
      <c r="B4" s="17">
        <v>24155</v>
      </c>
      <c r="C4" s="18" t="s">
        <v>32</v>
      </c>
      <c r="D4" s="17">
        <v>13.4</v>
      </c>
      <c r="E4" s="17">
        <v>18.571000000000002</v>
      </c>
      <c r="F4" s="17">
        <f t="shared" ref="F4:F15" si="0">E4-D4</f>
        <v>5.1710000000000012</v>
      </c>
      <c r="G4" s="19" t="s">
        <v>33</v>
      </c>
      <c r="H4" s="18" t="s">
        <v>34</v>
      </c>
      <c r="I4" s="18" t="s">
        <v>35</v>
      </c>
      <c r="J4" s="18" t="s">
        <v>36</v>
      </c>
      <c r="K4" s="17">
        <v>27</v>
      </c>
      <c r="L4" s="20">
        <v>85</v>
      </c>
      <c r="M4" s="17">
        <v>100</v>
      </c>
      <c r="N4" s="17">
        <v>4</v>
      </c>
      <c r="O4" s="17">
        <v>1</v>
      </c>
      <c r="P4" s="21">
        <v>20</v>
      </c>
      <c r="Q4" s="22">
        <v>58</v>
      </c>
      <c r="R4" s="23"/>
      <c r="S4" s="24" t="s">
        <v>37</v>
      </c>
      <c r="T4" s="25" t="s">
        <v>38</v>
      </c>
      <c r="U4" s="18" t="s">
        <v>39</v>
      </c>
      <c r="V4" s="25" t="s">
        <v>40</v>
      </c>
      <c r="W4" s="26" t="s">
        <v>41</v>
      </c>
      <c r="X4" s="27" t="s">
        <v>42</v>
      </c>
      <c r="Y4" s="28">
        <f t="shared" ref="Y4:Y41" si="1">IF(AA4=1,20,IF(AC4=1,10,IF(AE4=1,0)))</f>
        <v>20</v>
      </c>
      <c r="Z4" s="29">
        <f t="shared" ref="Z4:Z41" si="2">Q4-P4+Y4</f>
        <v>58</v>
      </c>
      <c r="AA4" s="30">
        <v>1</v>
      </c>
      <c r="AB4" s="30"/>
      <c r="AC4" s="31"/>
      <c r="AD4" s="31"/>
      <c r="AE4" s="31"/>
      <c r="AF4" s="31"/>
      <c r="AG4" s="16"/>
      <c r="AH4" s="16"/>
    </row>
    <row r="5" spans="1:34" ht="43.2" hidden="1" x14ac:dyDescent="0.3">
      <c r="A5" s="16">
        <v>29</v>
      </c>
      <c r="B5" s="17">
        <v>24232</v>
      </c>
      <c r="C5" s="18" t="s">
        <v>43</v>
      </c>
      <c r="D5" s="17">
        <v>1.0489999999999999</v>
      </c>
      <c r="E5" s="17">
        <v>2.895</v>
      </c>
      <c r="F5" s="17">
        <f t="shared" si="0"/>
        <v>1.8460000000000001</v>
      </c>
      <c r="G5" s="19" t="s">
        <v>33</v>
      </c>
      <c r="H5" s="18" t="s">
        <v>34</v>
      </c>
      <c r="I5" s="18" t="s">
        <v>35</v>
      </c>
      <c r="J5" s="20" t="s">
        <v>44</v>
      </c>
      <c r="K5" s="32">
        <v>79</v>
      </c>
      <c r="L5" s="32">
        <v>100</v>
      </c>
      <c r="M5" s="16">
        <v>100</v>
      </c>
      <c r="N5" s="16">
        <v>17</v>
      </c>
      <c r="O5" s="16">
        <v>6</v>
      </c>
      <c r="P5" s="16">
        <v>0</v>
      </c>
      <c r="Q5" s="22">
        <v>58</v>
      </c>
      <c r="R5" s="23"/>
      <c r="S5" s="24" t="s">
        <v>45</v>
      </c>
      <c r="T5" s="25" t="s">
        <v>38</v>
      </c>
      <c r="U5" s="18" t="s">
        <v>46</v>
      </c>
      <c r="V5" s="25" t="s">
        <v>47</v>
      </c>
      <c r="W5" s="26" t="s">
        <v>48</v>
      </c>
      <c r="X5" s="18" t="s">
        <v>49</v>
      </c>
      <c r="Y5" s="28">
        <f t="shared" si="1"/>
        <v>0</v>
      </c>
      <c r="Z5" s="29">
        <f t="shared" si="2"/>
        <v>58</v>
      </c>
      <c r="AA5" s="33"/>
      <c r="AB5" s="33"/>
      <c r="AC5" s="31"/>
      <c r="AD5" s="31"/>
      <c r="AE5" s="31">
        <v>1</v>
      </c>
      <c r="AF5" s="31"/>
      <c r="AG5" s="16"/>
      <c r="AH5" s="16"/>
    </row>
    <row r="6" spans="1:34" ht="57.6" hidden="1" x14ac:dyDescent="0.3">
      <c r="A6" s="16">
        <v>43</v>
      </c>
      <c r="B6" s="17">
        <v>24213</v>
      </c>
      <c r="C6" s="18" t="s">
        <v>50</v>
      </c>
      <c r="D6" s="17">
        <v>1.7999999999999999E-2</v>
      </c>
      <c r="E6" s="17">
        <v>7.101</v>
      </c>
      <c r="F6" s="17">
        <f t="shared" si="0"/>
        <v>7.0830000000000002</v>
      </c>
      <c r="G6" s="19" t="s">
        <v>33</v>
      </c>
      <c r="H6" s="18" t="s">
        <v>34</v>
      </c>
      <c r="I6" s="18" t="s">
        <v>35</v>
      </c>
      <c r="J6" s="17" t="s">
        <v>51</v>
      </c>
      <c r="K6" s="16">
        <v>35</v>
      </c>
      <c r="L6" s="16">
        <v>27</v>
      </c>
      <c r="M6" s="16">
        <v>100</v>
      </c>
      <c r="N6" s="16">
        <v>9</v>
      </c>
      <c r="O6" s="16">
        <v>3</v>
      </c>
      <c r="P6" s="16">
        <v>20</v>
      </c>
      <c r="Q6" s="22">
        <v>56</v>
      </c>
      <c r="R6" s="23">
        <v>2028</v>
      </c>
      <c r="S6" s="24" t="s">
        <v>37</v>
      </c>
      <c r="T6" s="25" t="s">
        <v>38</v>
      </c>
      <c r="U6" s="18" t="s">
        <v>52</v>
      </c>
      <c r="V6" s="25" t="s">
        <v>53</v>
      </c>
      <c r="W6" s="26" t="s">
        <v>54</v>
      </c>
      <c r="X6" s="18"/>
      <c r="Y6" s="28">
        <f t="shared" si="1"/>
        <v>20</v>
      </c>
      <c r="Z6" s="29">
        <f t="shared" si="2"/>
        <v>56</v>
      </c>
      <c r="AA6" s="30">
        <v>1</v>
      </c>
      <c r="AB6" s="30"/>
      <c r="AC6" s="31"/>
      <c r="AD6" s="31"/>
      <c r="AE6" s="31"/>
      <c r="AF6" s="31"/>
      <c r="AG6" s="16"/>
      <c r="AH6" s="16"/>
    </row>
    <row r="7" spans="1:34" ht="43.2" hidden="1" x14ac:dyDescent="0.3">
      <c r="A7" s="16">
        <v>64</v>
      </c>
      <c r="B7" s="17">
        <v>24164</v>
      </c>
      <c r="C7" s="18" t="s">
        <v>55</v>
      </c>
      <c r="D7" s="17">
        <v>1.804</v>
      </c>
      <c r="E7" s="17">
        <v>3.2629999999999999</v>
      </c>
      <c r="F7" s="17">
        <f t="shared" si="0"/>
        <v>1.4589999999999999</v>
      </c>
      <c r="G7" s="19" t="s">
        <v>33</v>
      </c>
      <c r="H7" s="18" t="s">
        <v>34</v>
      </c>
      <c r="I7" s="18" t="s">
        <v>35</v>
      </c>
      <c r="J7" s="17" t="s">
        <v>56</v>
      </c>
      <c r="K7" s="16">
        <v>74</v>
      </c>
      <c r="L7" s="16">
        <v>80</v>
      </c>
      <c r="M7" s="16">
        <v>100</v>
      </c>
      <c r="N7" s="16">
        <v>7</v>
      </c>
      <c r="O7" s="16">
        <v>6</v>
      </c>
      <c r="P7" s="16">
        <v>0</v>
      </c>
      <c r="Q7" s="22">
        <v>53</v>
      </c>
      <c r="R7" s="23">
        <v>2029</v>
      </c>
      <c r="S7" s="24" t="s">
        <v>45</v>
      </c>
      <c r="T7" s="25" t="s">
        <v>38</v>
      </c>
      <c r="U7" s="18" t="s">
        <v>52</v>
      </c>
      <c r="V7" s="25" t="s">
        <v>40</v>
      </c>
      <c r="W7" s="26" t="s">
        <v>57</v>
      </c>
      <c r="X7" s="18"/>
      <c r="Y7" s="28">
        <f t="shared" si="1"/>
        <v>0</v>
      </c>
      <c r="Z7" s="29">
        <f t="shared" si="2"/>
        <v>53</v>
      </c>
      <c r="AA7" s="33"/>
      <c r="AB7" s="33"/>
      <c r="AC7" s="31"/>
      <c r="AD7" s="31"/>
      <c r="AE7" s="31">
        <v>1</v>
      </c>
      <c r="AF7" s="31"/>
      <c r="AG7" s="16"/>
      <c r="AH7" s="16"/>
    </row>
    <row r="8" spans="1:34" ht="43.2" hidden="1" x14ac:dyDescent="0.3">
      <c r="A8" s="16">
        <v>67</v>
      </c>
      <c r="B8" s="17">
        <v>24161</v>
      </c>
      <c r="C8" s="18" t="s">
        <v>58</v>
      </c>
      <c r="D8" s="17">
        <v>0.13400000000000001</v>
      </c>
      <c r="E8" s="17">
        <v>6.2670000000000003</v>
      </c>
      <c r="F8" s="17">
        <f t="shared" si="0"/>
        <v>6.133</v>
      </c>
      <c r="G8" s="19" t="s">
        <v>33</v>
      </c>
      <c r="H8" s="18" t="s">
        <v>34</v>
      </c>
      <c r="I8" s="18" t="s">
        <v>35</v>
      </c>
      <c r="J8" s="17" t="s">
        <v>59</v>
      </c>
      <c r="K8" s="16">
        <v>50</v>
      </c>
      <c r="L8" s="16">
        <v>60</v>
      </c>
      <c r="M8" s="16">
        <v>83</v>
      </c>
      <c r="N8" s="16">
        <v>13</v>
      </c>
      <c r="O8" s="16">
        <v>10</v>
      </c>
      <c r="P8" s="16">
        <v>10</v>
      </c>
      <c r="Q8" s="22">
        <v>52</v>
      </c>
      <c r="R8" s="23">
        <v>2029</v>
      </c>
      <c r="S8" s="24" t="s">
        <v>60</v>
      </c>
      <c r="T8" s="25" t="s">
        <v>38</v>
      </c>
      <c r="U8" s="18" t="s">
        <v>61</v>
      </c>
      <c r="V8" s="25" t="s">
        <v>40</v>
      </c>
      <c r="W8" s="26" t="s">
        <v>48</v>
      </c>
      <c r="X8" s="18"/>
      <c r="Y8" s="28">
        <f t="shared" si="1"/>
        <v>10</v>
      </c>
      <c r="Z8" s="29">
        <f t="shared" si="2"/>
        <v>52</v>
      </c>
      <c r="AA8" s="33"/>
      <c r="AB8" s="33"/>
      <c r="AC8" s="31">
        <v>1</v>
      </c>
      <c r="AD8" s="31"/>
      <c r="AE8" s="31"/>
      <c r="AF8" s="31"/>
      <c r="AG8" s="16"/>
      <c r="AH8" s="16"/>
    </row>
    <row r="9" spans="1:34" ht="43.2" hidden="1" x14ac:dyDescent="0.3">
      <c r="A9" s="16">
        <v>76</v>
      </c>
      <c r="B9" s="17">
        <v>24163</v>
      </c>
      <c r="C9" s="18" t="s">
        <v>62</v>
      </c>
      <c r="D9" s="17">
        <v>4.2240000000000002</v>
      </c>
      <c r="E9" s="17">
        <v>9.4749999999999996</v>
      </c>
      <c r="F9" s="17">
        <f t="shared" si="0"/>
        <v>5.2509999999999994</v>
      </c>
      <c r="G9" s="19" t="s">
        <v>33</v>
      </c>
      <c r="H9" s="18" t="s">
        <v>34</v>
      </c>
      <c r="I9" s="18" t="s">
        <v>35</v>
      </c>
      <c r="J9" s="34" t="s">
        <v>63</v>
      </c>
      <c r="K9" s="32">
        <v>41</v>
      </c>
      <c r="L9" s="16">
        <v>69</v>
      </c>
      <c r="M9" s="16">
        <v>100</v>
      </c>
      <c r="N9" s="16">
        <v>6</v>
      </c>
      <c r="O9" s="16">
        <v>3</v>
      </c>
      <c r="P9" s="16">
        <v>10</v>
      </c>
      <c r="Q9" s="22">
        <v>51</v>
      </c>
      <c r="R9" s="23">
        <v>2028</v>
      </c>
      <c r="S9" s="24" t="s">
        <v>60</v>
      </c>
      <c r="T9" s="25" t="s">
        <v>38</v>
      </c>
      <c r="U9" s="18" t="s">
        <v>64</v>
      </c>
      <c r="V9" s="25" t="s">
        <v>40</v>
      </c>
      <c r="W9" s="26" t="s">
        <v>65</v>
      </c>
      <c r="X9" s="18"/>
      <c r="Y9" s="28">
        <f t="shared" si="1"/>
        <v>10</v>
      </c>
      <c r="Z9" s="29">
        <f t="shared" si="2"/>
        <v>51</v>
      </c>
      <c r="AA9" s="33"/>
      <c r="AB9" s="33"/>
      <c r="AC9" s="31">
        <v>1</v>
      </c>
      <c r="AD9" s="31"/>
      <c r="AE9" s="31"/>
      <c r="AF9" s="31"/>
      <c r="AG9" s="16"/>
      <c r="AH9" s="16"/>
    </row>
    <row r="10" spans="1:34" ht="43.2" hidden="1" x14ac:dyDescent="0.3">
      <c r="A10" s="16">
        <v>81</v>
      </c>
      <c r="B10" s="17">
        <v>24135</v>
      </c>
      <c r="C10" s="18" t="s">
        <v>66</v>
      </c>
      <c r="D10" s="17">
        <v>1.3169999999999999</v>
      </c>
      <c r="E10" s="17">
        <v>6.6950000000000003</v>
      </c>
      <c r="F10" s="17">
        <f t="shared" si="0"/>
        <v>5.3780000000000001</v>
      </c>
      <c r="G10" s="19" t="s">
        <v>33</v>
      </c>
      <c r="H10" s="18" t="s">
        <v>34</v>
      </c>
      <c r="I10" s="18" t="s">
        <v>35</v>
      </c>
      <c r="J10" s="17" t="s">
        <v>67</v>
      </c>
      <c r="K10" s="16">
        <v>42</v>
      </c>
      <c r="L10" s="16">
        <v>53</v>
      </c>
      <c r="M10" s="16">
        <v>100</v>
      </c>
      <c r="N10" s="16">
        <v>7</v>
      </c>
      <c r="O10" s="16">
        <v>2</v>
      </c>
      <c r="P10" s="16">
        <v>10</v>
      </c>
      <c r="Q10" s="22">
        <v>50</v>
      </c>
      <c r="R10" s="23"/>
      <c r="S10" s="24" t="s">
        <v>60</v>
      </c>
      <c r="T10" s="25" t="s">
        <v>38</v>
      </c>
      <c r="U10" s="18" t="s">
        <v>68</v>
      </c>
      <c r="V10" s="25" t="s">
        <v>40</v>
      </c>
      <c r="W10" s="26" t="s">
        <v>69</v>
      </c>
      <c r="X10" s="18"/>
      <c r="Y10" s="28">
        <f t="shared" si="1"/>
        <v>10</v>
      </c>
      <c r="Z10" s="29">
        <f t="shared" si="2"/>
        <v>50</v>
      </c>
      <c r="AA10" s="33"/>
      <c r="AB10" s="33"/>
      <c r="AC10" s="31">
        <v>1</v>
      </c>
      <c r="AD10" s="31"/>
      <c r="AE10" s="31"/>
      <c r="AF10" s="31"/>
      <c r="AG10" s="16"/>
      <c r="AH10" s="16"/>
    </row>
    <row r="11" spans="1:34" ht="43.2" hidden="1" x14ac:dyDescent="0.3">
      <c r="A11" s="16">
        <v>114</v>
      </c>
      <c r="B11" s="17">
        <v>24228</v>
      </c>
      <c r="C11" s="18" t="s">
        <v>70</v>
      </c>
      <c r="D11" s="17">
        <v>0.11</v>
      </c>
      <c r="E11" s="17">
        <v>2.8690000000000002</v>
      </c>
      <c r="F11" s="17">
        <f t="shared" si="0"/>
        <v>2.7590000000000003</v>
      </c>
      <c r="G11" s="19" t="s">
        <v>33</v>
      </c>
      <c r="H11" s="18" t="s">
        <v>34</v>
      </c>
      <c r="I11" s="18" t="s">
        <v>71</v>
      </c>
      <c r="J11" s="17" t="s">
        <v>72</v>
      </c>
      <c r="K11" s="16">
        <v>60</v>
      </c>
      <c r="L11" s="16">
        <v>40</v>
      </c>
      <c r="M11" s="16">
        <v>0</v>
      </c>
      <c r="N11" s="16">
        <v>16</v>
      </c>
      <c r="O11" s="16">
        <v>3</v>
      </c>
      <c r="P11" s="16">
        <v>20</v>
      </c>
      <c r="Q11" s="22">
        <v>46</v>
      </c>
      <c r="R11" s="23"/>
      <c r="S11" s="24" t="s">
        <v>37</v>
      </c>
      <c r="T11" s="25" t="s">
        <v>38</v>
      </c>
      <c r="U11" s="18" t="s">
        <v>73</v>
      </c>
      <c r="V11" s="25" t="s">
        <v>47</v>
      </c>
      <c r="W11" s="26" t="s">
        <v>74</v>
      </c>
      <c r="X11" s="18"/>
      <c r="Y11" s="28">
        <f t="shared" si="1"/>
        <v>20</v>
      </c>
      <c r="Z11" s="29">
        <f t="shared" si="2"/>
        <v>46</v>
      </c>
      <c r="AA11" s="30">
        <v>1</v>
      </c>
      <c r="AB11" s="30"/>
      <c r="AC11" s="31"/>
      <c r="AD11" s="31"/>
      <c r="AE11" s="31"/>
      <c r="AF11" s="31"/>
      <c r="AG11" s="16"/>
      <c r="AH11" s="16"/>
    </row>
    <row r="12" spans="1:34" ht="43.2" hidden="1" x14ac:dyDescent="0.3">
      <c r="A12" s="16">
        <v>135</v>
      </c>
      <c r="B12" s="17">
        <v>24180</v>
      </c>
      <c r="C12" s="18" t="s">
        <v>75</v>
      </c>
      <c r="D12" s="17">
        <v>4.3999999999999997E-2</v>
      </c>
      <c r="E12" s="17">
        <v>3.9740000000000002</v>
      </c>
      <c r="F12" s="17">
        <f t="shared" si="0"/>
        <v>3.93</v>
      </c>
      <c r="G12" s="19" t="s">
        <v>33</v>
      </c>
      <c r="H12" s="18" t="s">
        <v>34</v>
      </c>
      <c r="I12" s="18" t="s">
        <v>71</v>
      </c>
      <c r="J12" s="17" t="s">
        <v>76</v>
      </c>
      <c r="K12" s="16">
        <v>41</v>
      </c>
      <c r="L12" s="16">
        <v>100</v>
      </c>
      <c r="M12" s="16">
        <v>0</v>
      </c>
      <c r="N12" s="16">
        <v>9</v>
      </c>
      <c r="O12" s="16">
        <v>0</v>
      </c>
      <c r="P12" s="16">
        <v>20</v>
      </c>
      <c r="Q12" s="22">
        <v>44</v>
      </c>
      <c r="R12" s="23"/>
      <c r="S12" s="24" t="s">
        <v>37</v>
      </c>
      <c r="T12" s="25" t="s">
        <v>38</v>
      </c>
      <c r="U12" s="18" t="s">
        <v>77</v>
      </c>
      <c r="V12" s="25" t="s">
        <v>40</v>
      </c>
      <c r="W12" s="26" t="s">
        <v>48</v>
      </c>
      <c r="X12" s="18"/>
      <c r="Y12" s="28">
        <f t="shared" si="1"/>
        <v>20</v>
      </c>
      <c r="Z12" s="29">
        <f t="shared" si="2"/>
        <v>44</v>
      </c>
      <c r="AA12" s="30">
        <v>1</v>
      </c>
      <c r="AB12" s="30"/>
      <c r="AC12" s="31"/>
      <c r="AD12" s="31"/>
      <c r="AE12" s="31"/>
      <c r="AF12" s="31"/>
      <c r="AG12" s="16"/>
      <c r="AH12" s="16"/>
    </row>
    <row r="13" spans="1:34" ht="43.2" hidden="1" x14ac:dyDescent="0.3">
      <c r="A13" s="16">
        <v>136</v>
      </c>
      <c r="B13" s="17">
        <v>24214</v>
      </c>
      <c r="C13" s="18" t="s">
        <v>78</v>
      </c>
      <c r="D13" s="17">
        <v>6.5000000000000002E-2</v>
      </c>
      <c r="E13" s="17">
        <v>1.0329999999999999</v>
      </c>
      <c r="F13" s="17">
        <f t="shared" si="0"/>
        <v>0.96799999999999997</v>
      </c>
      <c r="G13" s="19" t="s">
        <v>33</v>
      </c>
      <c r="H13" s="18" t="s">
        <v>34</v>
      </c>
      <c r="I13" s="18" t="s">
        <v>35</v>
      </c>
      <c r="J13" s="17" t="s">
        <v>79</v>
      </c>
      <c r="K13" s="16">
        <v>38</v>
      </c>
      <c r="L13" s="16">
        <v>100</v>
      </c>
      <c r="M13" s="16">
        <v>100</v>
      </c>
      <c r="N13" s="16">
        <v>9</v>
      </c>
      <c r="O13" s="16">
        <v>3</v>
      </c>
      <c r="P13" s="32">
        <v>0</v>
      </c>
      <c r="Q13" s="22">
        <v>44</v>
      </c>
      <c r="R13" s="23"/>
      <c r="S13" s="35" t="s">
        <v>80</v>
      </c>
      <c r="T13" s="35" t="s">
        <v>80</v>
      </c>
      <c r="U13" s="18" t="s">
        <v>81</v>
      </c>
      <c r="V13" s="25" t="s">
        <v>82</v>
      </c>
      <c r="W13" s="26" t="s">
        <v>48</v>
      </c>
      <c r="X13" s="18"/>
      <c r="Y13" s="28" t="b">
        <f t="shared" si="1"/>
        <v>0</v>
      </c>
      <c r="Z13" s="29">
        <f t="shared" si="2"/>
        <v>44</v>
      </c>
      <c r="AA13" s="33"/>
      <c r="AB13" s="33"/>
      <c r="AC13" s="31"/>
      <c r="AD13" s="31"/>
      <c r="AE13" s="31"/>
      <c r="AF13" s="31"/>
      <c r="AG13" s="16"/>
      <c r="AH13" s="16"/>
    </row>
    <row r="14" spans="1:34" ht="57.6" x14ac:dyDescent="0.3">
      <c r="A14" s="16">
        <v>149</v>
      </c>
      <c r="B14" s="17">
        <v>24125</v>
      </c>
      <c r="C14" s="18" t="s">
        <v>83</v>
      </c>
      <c r="D14" s="17">
        <v>1.3</v>
      </c>
      <c r="E14" s="17">
        <v>4.3970000000000002</v>
      </c>
      <c r="F14" s="17">
        <f t="shared" si="0"/>
        <v>3.0970000000000004</v>
      </c>
      <c r="G14" s="19" t="s">
        <v>33</v>
      </c>
      <c r="H14" s="18" t="s">
        <v>34</v>
      </c>
      <c r="I14" s="18" t="s">
        <v>84</v>
      </c>
      <c r="J14" s="17" t="s">
        <v>85</v>
      </c>
      <c r="K14" s="16">
        <v>45</v>
      </c>
      <c r="L14" s="16">
        <v>80</v>
      </c>
      <c r="M14" s="16">
        <v>0</v>
      </c>
      <c r="N14" s="16">
        <v>0</v>
      </c>
      <c r="O14" s="16">
        <v>8</v>
      </c>
      <c r="P14" s="16">
        <v>20</v>
      </c>
      <c r="Q14" s="22">
        <v>43</v>
      </c>
      <c r="R14" s="23"/>
      <c r="S14" s="24" t="s">
        <v>37</v>
      </c>
      <c r="T14" s="25" t="s">
        <v>38</v>
      </c>
      <c r="U14" s="18" t="s">
        <v>80</v>
      </c>
      <c r="V14" s="25" t="s">
        <v>40</v>
      </c>
      <c r="W14" s="26" t="s">
        <v>86</v>
      </c>
      <c r="X14" s="18"/>
      <c r="Y14" s="28">
        <f t="shared" si="1"/>
        <v>20</v>
      </c>
      <c r="Z14" s="29">
        <f t="shared" si="2"/>
        <v>43</v>
      </c>
      <c r="AA14" s="30">
        <v>1</v>
      </c>
      <c r="AB14" s="59">
        <f>F14/$F$46*100</f>
        <v>4.5740532876469544</v>
      </c>
      <c r="AC14" s="31"/>
      <c r="AD14" s="59"/>
      <c r="AE14" s="31"/>
      <c r="AF14" s="59"/>
      <c r="AG14" s="36"/>
      <c r="AH14" s="36"/>
    </row>
    <row r="15" spans="1:34" ht="57.6" x14ac:dyDescent="0.3">
      <c r="A15" s="16">
        <v>162</v>
      </c>
      <c r="B15" s="17">
        <v>24104</v>
      </c>
      <c r="C15" s="18" t="s">
        <v>87</v>
      </c>
      <c r="D15" s="17">
        <v>4.33</v>
      </c>
      <c r="E15" s="17">
        <v>4.3970000000000002</v>
      </c>
      <c r="F15" s="17">
        <f t="shared" si="0"/>
        <v>6.7000000000000171E-2</v>
      </c>
      <c r="G15" s="19" t="s">
        <v>33</v>
      </c>
      <c r="H15" s="18" t="s">
        <v>34</v>
      </c>
      <c r="I15" s="18" t="s">
        <v>84</v>
      </c>
      <c r="J15" s="17" t="s">
        <v>88</v>
      </c>
      <c r="K15" s="16">
        <v>40</v>
      </c>
      <c r="L15" s="16">
        <v>100</v>
      </c>
      <c r="M15" s="16">
        <v>0</v>
      </c>
      <c r="N15" s="16">
        <v>99</v>
      </c>
      <c r="O15" s="16">
        <v>0</v>
      </c>
      <c r="P15" s="32">
        <v>0</v>
      </c>
      <c r="Q15" s="22">
        <v>42</v>
      </c>
      <c r="R15" s="23"/>
      <c r="S15" s="35" t="s">
        <v>80</v>
      </c>
      <c r="T15" s="35" t="s">
        <v>80</v>
      </c>
      <c r="U15" s="18" t="s">
        <v>89</v>
      </c>
      <c r="V15" s="25" t="s">
        <v>40</v>
      </c>
      <c r="W15" s="26" t="s">
        <v>65</v>
      </c>
      <c r="X15" s="18"/>
      <c r="Y15" s="28">
        <f t="shared" si="1"/>
        <v>10</v>
      </c>
      <c r="Z15" s="29">
        <f t="shared" si="2"/>
        <v>52</v>
      </c>
      <c r="AA15" s="33"/>
      <c r="AB15" s="59"/>
      <c r="AC15" s="31">
        <v>1</v>
      </c>
      <c r="AD15" s="59">
        <f>F15/$F$46*100</f>
        <v>9.8954333313641146E-2</v>
      </c>
      <c r="AE15" s="31"/>
      <c r="AF15" s="59"/>
      <c r="AG15" s="25" t="s">
        <v>172</v>
      </c>
      <c r="AH15" s="16"/>
    </row>
    <row r="16" spans="1:34" ht="43.2" hidden="1" x14ac:dyDescent="0.3">
      <c r="A16" s="16">
        <v>163</v>
      </c>
      <c r="B16" s="17">
        <v>24187</v>
      </c>
      <c r="C16" s="18" t="s">
        <v>90</v>
      </c>
      <c r="D16" s="17">
        <v>1.974</v>
      </c>
      <c r="E16" s="17">
        <v>4.4189999999999996</v>
      </c>
      <c r="F16" s="17">
        <v>2.4449999999999994</v>
      </c>
      <c r="G16" s="19" t="s">
        <v>33</v>
      </c>
      <c r="H16" s="18" t="s">
        <v>34</v>
      </c>
      <c r="I16" s="18" t="s">
        <v>71</v>
      </c>
      <c r="J16" s="17" t="s">
        <v>91</v>
      </c>
      <c r="K16" s="16">
        <v>49</v>
      </c>
      <c r="L16" s="16">
        <v>100</v>
      </c>
      <c r="M16" s="16">
        <v>0</v>
      </c>
      <c r="N16" s="16">
        <v>31</v>
      </c>
      <c r="O16" s="16">
        <v>5</v>
      </c>
      <c r="P16" s="32">
        <v>10</v>
      </c>
      <c r="Q16" s="22">
        <v>42</v>
      </c>
      <c r="R16" s="23"/>
      <c r="S16" s="35"/>
      <c r="T16" s="35"/>
      <c r="U16" s="18"/>
      <c r="V16" s="25"/>
      <c r="W16" s="26"/>
      <c r="X16" s="18"/>
      <c r="Y16" s="28" t="b">
        <f t="shared" si="1"/>
        <v>0</v>
      </c>
      <c r="Z16" s="29">
        <f t="shared" si="2"/>
        <v>32</v>
      </c>
      <c r="AA16" s="33"/>
      <c r="AB16" s="33"/>
      <c r="AC16" s="31"/>
      <c r="AD16" s="31"/>
      <c r="AE16" s="31"/>
      <c r="AF16" s="31"/>
      <c r="AG16" s="16"/>
      <c r="AH16" s="16"/>
    </row>
    <row r="17" spans="1:34" ht="43.2" hidden="1" x14ac:dyDescent="0.3">
      <c r="A17" s="16">
        <v>164</v>
      </c>
      <c r="B17" s="17">
        <v>24229</v>
      </c>
      <c r="C17" s="18" t="s">
        <v>92</v>
      </c>
      <c r="D17" s="17">
        <v>1.974</v>
      </c>
      <c r="E17" s="17">
        <v>4.4189999999999996</v>
      </c>
      <c r="F17" s="17">
        <f t="shared" ref="F17:F41" si="3">E17-D17</f>
        <v>2.4449999999999994</v>
      </c>
      <c r="G17" s="19" t="s">
        <v>33</v>
      </c>
      <c r="H17" s="18" t="s">
        <v>34</v>
      </c>
      <c r="I17" s="18" t="s">
        <v>71</v>
      </c>
      <c r="J17" s="17" t="s">
        <v>93</v>
      </c>
      <c r="K17" s="16">
        <v>31</v>
      </c>
      <c r="L17" s="16">
        <v>20</v>
      </c>
      <c r="M17" s="32">
        <v>100</v>
      </c>
      <c r="N17" s="16">
        <v>0</v>
      </c>
      <c r="O17" s="16">
        <v>1</v>
      </c>
      <c r="P17" s="16">
        <v>10</v>
      </c>
      <c r="Q17" s="22">
        <v>42</v>
      </c>
      <c r="R17" s="23"/>
      <c r="S17" s="24" t="s">
        <v>60</v>
      </c>
      <c r="T17" s="25" t="s">
        <v>38</v>
      </c>
      <c r="U17" s="18" t="s">
        <v>80</v>
      </c>
      <c r="V17" s="25" t="s">
        <v>94</v>
      </c>
      <c r="W17" s="26" t="s">
        <v>95</v>
      </c>
      <c r="X17" s="18"/>
      <c r="Y17" s="28">
        <f t="shared" si="1"/>
        <v>10</v>
      </c>
      <c r="Z17" s="29">
        <f t="shared" si="2"/>
        <v>42</v>
      </c>
      <c r="AA17" s="33"/>
      <c r="AB17" s="33"/>
      <c r="AC17" s="31">
        <v>1</v>
      </c>
      <c r="AD17" s="31"/>
      <c r="AE17" s="31"/>
      <c r="AF17" s="31"/>
      <c r="AG17" s="16"/>
      <c r="AH17" s="16"/>
    </row>
    <row r="18" spans="1:34" ht="43.2" hidden="1" x14ac:dyDescent="0.3">
      <c r="A18" s="16">
        <v>200</v>
      </c>
      <c r="B18" s="17">
        <v>24189</v>
      </c>
      <c r="C18" s="18" t="s">
        <v>96</v>
      </c>
      <c r="D18" s="17">
        <v>0.61799999999999999</v>
      </c>
      <c r="E18" s="17">
        <v>4.5140000000000002</v>
      </c>
      <c r="F18" s="17">
        <f t="shared" si="3"/>
        <v>3.8960000000000004</v>
      </c>
      <c r="G18" s="19" t="s">
        <v>33</v>
      </c>
      <c r="H18" s="18" t="s">
        <v>34</v>
      </c>
      <c r="I18" s="18" t="s">
        <v>71</v>
      </c>
      <c r="J18" s="17" t="s">
        <v>97</v>
      </c>
      <c r="K18" s="16">
        <v>31</v>
      </c>
      <c r="L18" s="16">
        <v>47</v>
      </c>
      <c r="M18" s="16">
        <v>0</v>
      </c>
      <c r="N18" s="16">
        <v>11</v>
      </c>
      <c r="O18" s="16">
        <v>12</v>
      </c>
      <c r="P18" s="16">
        <v>20</v>
      </c>
      <c r="Q18" s="22">
        <v>39</v>
      </c>
      <c r="R18" s="23"/>
      <c r="S18" s="24" t="s">
        <v>37</v>
      </c>
      <c r="T18" s="25" t="s">
        <v>38</v>
      </c>
      <c r="U18" s="18" t="s">
        <v>98</v>
      </c>
      <c r="V18" s="25" t="s">
        <v>40</v>
      </c>
      <c r="W18" s="26" t="s">
        <v>99</v>
      </c>
      <c r="X18" s="18"/>
      <c r="Y18" s="28">
        <f t="shared" si="1"/>
        <v>20</v>
      </c>
      <c r="Z18" s="29">
        <f t="shared" si="2"/>
        <v>39</v>
      </c>
      <c r="AA18" s="30">
        <v>1</v>
      </c>
      <c r="AB18" s="30"/>
      <c r="AC18" s="31"/>
      <c r="AD18" s="31"/>
      <c r="AE18" s="31"/>
      <c r="AF18" s="31"/>
      <c r="AG18" s="16"/>
      <c r="AH18" s="16"/>
    </row>
    <row r="19" spans="1:34" ht="57.6" x14ac:dyDescent="0.3">
      <c r="A19" s="16">
        <v>201</v>
      </c>
      <c r="B19" s="17">
        <v>24215</v>
      </c>
      <c r="C19" s="18" t="s">
        <v>100</v>
      </c>
      <c r="D19" s="17">
        <v>4.7E-2</v>
      </c>
      <c r="E19" s="17">
        <v>9.98</v>
      </c>
      <c r="F19" s="17">
        <f t="shared" si="3"/>
        <v>9.9329999999999998</v>
      </c>
      <c r="G19" s="19" t="s">
        <v>33</v>
      </c>
      <c r="H19" s="18" t="s">
        <v>34</v>
      </c>
      <c r="I19" s="18" t="s">
        <v>84</v>
      </c>
      <c r="J19" s="17" t="s">
        <v>101</v>
      </c>
      <c r="K19" s="16">
        <v>32</v>
      </c>
      <c r="L19" s="16">
        <v>40</v>
      </c>
      <c r="M19" s="16">
        <v>0</v>
      </c>
      <c r="N19" s="16">
        <v>19</v>
      </c>
      <c r="O19" s="16">
        <v>9</v>
      </c>
      <c r="P19" s="16">
        <v>20</v>
      </c>
      <c r="Q19" s="22">
        <v>39</v>
      </c>
      <c r="R19" s="23"/>
      <c r="S19" s="24" t="s">
        <v>37</v>
      </c>
      <c r="T19" s="25" t="s">
        <v>38</v>
      </c>
      <c r="U19" s="18" t="s">
        <v>102</v>
      </c>
      <c r="V19" s="25" t="s">
        <v>40</v>
      </c>
      <c r="W19" s="26" t="s">
        <v>65</v>
      </c>
      <c r="X19" s="18"/>
      <c r="Y19" s="28">
        <f t="shared" si="1"/>
        <v>20</v>
      </c>
      <c r="Z19" s="29">
        <f t="shared" si="2"/>
        <v>39</v>
      </c>
      <c r="AA19" s="30">
        <v>1</v>
      </c>
      <c r="AB19" s="59">
        <f>F19/$F$46*100</f>
        <v>14.670349146334255</v>
      </c>
      <c r="AC19" s="31"/>
      <c r="AD19" s="59"/>
      <c r="AE19" s="31"/>
      <c r="AF19" s="59"/>
      <c r="AG19" s="16"/>
      <c r="AH19" s="16"/>
    </row>
    <row r="20" spans="1:34" ht="43.2" hidden="1" x14ac:dyDescent="0.3">
      <c r="A20" s="16">
        <v>223</v>
      </c>
      <c r="B20" s="17">
        <v>24181</v>
      </c>
      <c r="C20" s="18" t="s">
        <v>103</v>
      </c>
      <c r="D20" s="17">
        <v>1.8839999999999999</v>
      </c>
      <c r="E20" s="17">
        <v>6.9240000000000004</v>
      </c>
      <c r="F20" s="17">
        <f t="shared" si="3"/>
        <v>5.0400000000000009</v>
      </c>
      <c r="G20" s="19" t="s">
        <v>33</v>
      </c>
      <c r="H20" s="18" t="s">
        <v>34</v>
      </c>
      <c r="I20" s="18" t="s">
        <v>71</v>
      </c>
      <c r="J20" s="17" t="s">
        <v>104</v>
      </c>
      <c r="K20" s="16">
        <v>91</v>
      </c>
      <c r="L20" s="16">
        <v>67</v>
      </c>
      <c r="M20" s="16">
        <v>0</v>
      </c>
      <c r="N20" s="16">
        <v>5</v>
      </c>
      <c r="O20" s="16">
        <v>3</v>
      </c>
      <c r="P20" s="32">
        <v>0</v>
      </c>
      <c r="Q20" s="22">
        <v>36</v>
      </c>
      <c r="R20" s="23"/>
      <c r="S20" s="35" t="s">
        <v>80</v>
      </c>
      <c r="T20" s="35" t="s">
        <v>80</v>
      </c>
      <c r="U20" s="18" t="s">
        <v>68</v>
      </c>
      <c r="V20" s="25" t="s">
        <v>40</v>
      </c>
      <c r="W20" s="26" t="s">
        <v>65</v>
      </c>
      <c r="X20" s="18"/>
      <c r="Y20" s="28" t="b">
        <f t="shared" si="1"/>
        <v>0</v>
      </c>
      <c r="Z20" s="29">
        <f t="shared" si="2"/>
        <v>36</v>
      </c>
      <c r="AA20" s="33"/>
      <c r="AB20" s="33"/>
      <c r="AC20" s="31"/>
      <c r="AD20" s="31"/>
      <c r="AE20" s="31"/>
      <c r="AF20" s="31"/>
      <c r="AG20" s="16"/>
      <c r="AH20" s="16"/>
    </row>
    <row r="21" spans="1:34" ht="57.6" x14ac:dyDescent="0.3">
      <c r="A21" s="16">
        <v>236</v>
      </c>
      <c r="B21" s="17">
        <v>24104</v>
      </c>
      <c r="C21" s="18" t="s">
        <v>87</v>
      </c>
      <c r="D21" s="17">
        <v>0.10299999999999999</v>
      </c>
      <c r="E21" s="17">
        <v>4.2089999999999996</v>
      </c>
      <c r="F21" s="17">
        <f t="shared" si="3"/>
        <v>4.1059999999999999</v>
      </c>
      <c r="G21" s="19" t="s">
        <v>33</v>
      </c>
      <c r="H21" s="18" t="s">
        <v>34</v>
      </c>
      <c r="I21" s="18" t="s">
        <v>84</v>
      </c>
      <c r="J21" s="17" t="s">
        <v>88</v>
      </c>
      <c r="K21" s="16">
        <v>40</v>
      </c>
      <c r="L21" s="16">
        <v>100</v>
      </c>
      <c r="M21" s="16">
        <v>0</v>
      </c>
      <c r="N21" s="16">
        <v>12</v>
      </c>
      <c r="O21" s="16">
        <v>1</v>
      </c>
      <c r="P21" s="16">
        <v>10</v>
      </c>
      <c r="Q21" s="22">
        <v>35</v>
      </c>
      <c r="R21" s="23"/>
      <c r="S21" s="24" t="s">
        <v>60</v>
      </c>
      <c r="T21" s="25" t="s">
        <v>38</v>
      </c>
      <c r="U21" s="18" t="s">
        <v>105</v>
      </c>
      <c r="V21" s="25" t="s">
        <v>106</v>
      </c>
      <c r="W21" s="26" t="s">
        <v>65</v>
      </c>
      <c r="X21" s="18"/>
      <c r="Y21" s="28">
        <f t="shared" si="1"/>
        <v>10</v>
      </c>
      <c r="Z21" s="29">
        <f t="shared" si="2"/>
        <v>35</v>
      </c>
      <c r="AA21" s="33"/>
      <c r="AB21" s="59"/>
      <c r="AC21" s="31">
        <v>1</v>
      </c>
      <c r="AD21" s="59">
        <f>F21/$F$46*100</f>
        <v>6.0642760087434269</v>
      </c>
      <c r="AE21" s="31"/>
      <c r="AF21" s="59"/>
      <c r="AG21" s="16"/>
      <c r="AH21" s="16"/>
    </row>
    <row r="22" spans="1:34" ht="43.2" hidden="1" x14ac:dyDescent="0.3">
      <c r="A22" s="16">
        <v>253</v>
      </c>
      <c r="B22" s="17">
        <v>24144</v>
      </c>
      <c r="C22" s="18" t="s">
        <v>107</v>
      </c>
      <c r="D22" s="17">
        <v>1.0309999999999999</v>
      </c>
      <c r="E22" s="17">
        <v>3.827</v>
      </c>
      <c r="F22" s="17">
        <f t="shared" si="3"/>
        <v>2.7960000000000003</v>
      </c>
      <c r="G22" s="19" t="s">
        <v>33</v>
      </c>
      <c r="H22" s="18" t="s">
        <v>34</v>
      </c>
      <c r="I22" s="18" t="s">
        <v>35</v>
      </c>
      <c r="J22" s="17" t="s">
        <v>93</v>
      </c>
      <c r="K22" s="16">
        <v>31</v>
      </c>
      <c r="L22" s="16">
        <v>80</v>
      </c>
      <c r="M22" s="16">
        <v>0</v>
      </c>
      <c r="N22" s="16">
        <v>22</v>
      </c>
      <c r="O22" s="16">
        <v>8</v>
      </c>
      <c r="P22" s="16">
        <v>10</v>
      </c>
      <c r="Q22" s="22">
        <v>33</v>
      </c>
      <c r="R22" s="23"/>
      <c r="S22" s="24" t="s">
        <v>60</v>
      </c>
      <c r="T22" s="25" t="s">
        <v>38</v>
      </c>
      <c r="U22" s="18" t="s">
        <v>108</v>
      </c>
      <c r="V22" s="25" t="s">
        <v>109</v>
      </c>
      <c r="W22" s="26" t="s">
        <v>48</v>
      </c>
      <c r="X22" s="18"/>
      <c r="Y22" s="28">
        <f t="shared" si="1"/>
        <v>10</v>
      </c>
      <c r="Z22" s="29">
        <f t="shared" si="2"/>
        <v>33</v>
      </c>
      <c r="AA22" s="33"/>
      <c r="AB22" s="33"/>
      <c r="AC22" s="31">
        <v>1</v>
      </c>
      <c r="AD22" s="31"/>
      <c r="AE22" s="31"/>
      <c r="AF22" s="31"/>
      <c r="AG22" s="16"/>
      <c r="AH22" s="16"/>
    </row>
    <row r="23" spans="1:34" ht="57.6" x14ac:dyDescent="0.3">
      <c r="A23" s="16">
        <v>256</v>
      </c>
      <c r="B23" s="17">
        <v>14242</v>
      </c>
      <c r="C23" s="18" t="s">
        <v>110</v>
      </c>
      <c r="D23" s="17">
        <v>4.6310000000000002</v>
      </c>
      <c r="E23" s="17">
        <v>6.8239999999999998</v>
      </c>
      <c r="F23" s="17">
        <f t="shared" si="3"/>
        <v>2.1929999999999996</v>
      </c>
      <c r="G23" s="19" t="s">
        <v>33</v>
      </c>
      <c r="H23" s="18" t="s">
        <v>34</v>
      </c>
      <c r="I23" s="18" t="s">
        <v>84</v>
      </c>
      <c r="J23" s="17" t="s">
        <v>111</v>
      </c>
      <c r="K23" s="16">
        <v>37</v>
      </c>
      <c r="L23" s="16">
        <v>100</v>
      </c>
      <c r="M23" s="16">
        <v>0</v>
      </c>
      <c r="N23" s="16">
        <v>5</v>
      </c>
      <c r="O23" s="16">
        <v>0</v>
      </c>
      <c r="P23" s="16">
        <v>10</v>
      </c>
      <c r="Q23" s="22">
        <v>32</v>
      </c>
      <c r="R23" s="23"/>
      <c r="S23" s="24" t="s">
        <v>60</v>
      </c>
      <c r="T23" s="25" t="s">
        <v>38</v>
      </c>
      <c r="U23" s="18" t="s">
        <v>68</v>
      </c>
      <c r="V23" s="25" t="s">
        <v>112</v>
      </c>
      <c r="W23" s="26" t="s">
        <v>95</v>
      </c>
      <c r="X23" s="18"/>
      <c r="Y23" s="28">
        <f t="shared" si="1"/>
        <v>10</v>
      </c>
      <c r="Z23" s="29">
        <f t="shared" si="2"/>
        <v>32</v>
      </c>
      <c r="AA23" s="33"/>
      <c r="AB23" s="59"/>
      <c r="AC23" s="31">
        <v>1</v>
      </c>
      <c r="AD23" s="59">
        <f t="shared" ref="AD23" si="4">F23/$F$46*100</f>
        <v>3.2389082530867834</v>
      </c>
      <c r="AE23" s="31"/>
      <c r="AF23" s="59"/>
      <c r="AG23" s="16"/>
      <c r="AH23" s="16"/>
    </row>
    <row r="24" spans="1:34" ht="72" x14ac:dyDescent="0.3">
      <c r="A24" s="16">
        <v>260</v>
      </c>
      <c r="B24" s="17">
        <v>24109</v>
      </c>
      <c r="C24" s="18" t="s">
        <v>113</v>
      </c>
      <c r="D24" s="17">
        <v>4.673</v>
      </c>
      <c r="E24" s="17">
        <v>13.537000000000001</v>
      </c>
      <c r="F24" s="17">
        <f t="shared" si="3"/>
        <v>8.8640000000000008</v>
      </c>
      <c r="G24" s="19" t="s">
        <v>33</v>
      </c>
      <c r="H24" s="18" t="s">
        <v>34</v>
      </c>
      <c r="I24" s="18" t="s">
        <v>114</v>
      </c>
      <c r="J24" s="37" t="s">
        <v>115</v>
      </c>
      <c r="K24" s="16">
        <v>25</v>
      </c>
      <c r="L24" s="16">
        <v>27</v>
      </c>
      <c r="M24" s="16">
        <v>0</v>
      </c>
      <c r="N24" s="16">
        <v>10</v>
      </c>
      <c r="O24" s="16">
        <v>1</v>
      </c>
      <c r="P24" s="16">
        <v>20</v>
      </c>
      <c r="Q24" s="22">
        <v>32</v>
      </c>
      <c r="R24" s="23"/>
      <c r="S24" s="24" t="s">
        <v>37</v>
      </c>
      <c r="T24" s="25" t="s">
        <v>38</v>
      </c>
      <c r="U24" s="18" t="s">
        <v>116</v>
      </c>
      <c r="V24" s="25" t="s">
        <v>40</v>
      </c>
      <c r="W24" s="26" t="s">
        <v>117</v>
      </c>
      <c r="X24" s="38" t="s">
        <v>118</v>
      </c>
      <c r="Y24" s="28">
        <f t="shared" si="1"/>
        <v>10</v>
      </c>
      <c r="Z24" s="29">
        <f t="shared" si="2"/>
        <v>22</v>
      </c>
      <c r="AA24" s="30"/>
      <c r="AB24" s="59"/>
      <c r="AC24" s="31">
        <v>1</v>
      </c>
      <c r="AD24" s="59">
        <f t="shared" ref="AD24" si="5">F24/$F$46*100</f>
        <v>13.091510604359897</v>
      </c>
      <c r="AE24" s="31"/>
      <c r="AF24" s="59"/>
      <c r="AG24" s="16"/>
      <c r="AH24" s="16"/>
    </row>
    <row r="25" spans="1:34" ht="43.2" hidden="1" x14ac:dyDescent="0.3">
      <c r="A25" s="16">
        <v>261</v>
      </c>
      <c r="B25" s="17">
        <v>24145</v>
      </c>
      <c r="C25" s="18" t="s">
        <v>119</v>
      </c>
      <c r="D25" s="17">
        <v>3.3959999999999999</v>
      </c>
      <c r="E25" s="17">
        <v>11.473000000000001</v>
      </c>
      <c r="F25" s="17">
        <f t="shared" si="3"/>
        <v>8.0770000000000017</v>
      </c>
      <c r="G25" s="19" t="s">
        <v>33</v>
      </c>
      <c r="H25" s="18" t="s">
        <v>34</v>
      </c>
      <c r="I25" s="18" t="s">
        <v>35</v>
      </c>
      <c r="J25" s="17" t="s">
        <v>120</v>
      </c>
      <c r="K25" s="16">
        <v>42</v>
      </c>
      <c r="L25" s="16">
        <v>62</v>
      </c>
      <c r="M25" s="16">
        <v>0</v>
      </c>
      <c r="N25" s="16">
        <v>14</v>
      </c>
      <c r="O25" s="16">
        <v>3</v>
      </c>
      <c r="P25" s="16">
        <v>10</v>
      </c>
      <c r="Q25" s="22">
        <v>32</v>
      </c>
      <c r="R25" s="23"/>
      <c r="S25" s="24" t="s">
        <v>60</v>
      </c>
      <c r="T25" s="25" t="s">
        <v>38</v>
      </c>
      <c r="U25" s="18" t="s">
        <v>121</v>
      </c>
      <c r="V25" s="25" t="s">
        <v>122</v>
      </c>
      <c r="W25" s="26" t="s">
        <v>48</v>
      </c>
      <c r="X25" s="18"/>
      <c r="Y25" s="28">
        <f t="shared" si="1"/>
        <v>10</v>
      </c>
      <c r="Z25" s="29">
        <f t="shared" si="2"/>
        <v>32</v>
      </c>
      <c r="AA25" s="33"/>
      <c r="AB25" s="33"/>
      <c r="AC25" s="31">
        <v>1</v>
      </c>
      <c r="AD25" s="31"/>
      <c r="AE25" s="31"/>
      <c r="AF25" s="31"/>
      <c r="AG25" s="16"/>
      <c r="AH25" s="16"/>
    </row>
    <row r="26" spans="1:34" ht="43.2" hidden="1" x14ac:dyDescent="0.3">
      <c r="A26" s="16">
        <v>262</v>
      </c>
      <c r="B26" s="17">
        <v>24170</v>
      </c>
      <c r="C26" s="18" t="s">
        <v>123</v>
      </c>
      <c r="D26" s="17">
        <v>9.8230000000000004</v>
      </c>
      <c r="E26" s="17">
        <v>10.085000000000001</v>
      </c>
      <c r="F26" s="17">
        <f t="shared" si="3"/>
        <v>0.26200000000000045</v>
      </c>
      <c r="G26" s="19" t="s">
        <v>33</v>
      </c>
      <c r="H26" s="18" t="s">
        <v>34</v>
      </c>
      <c r="I26" s="18" t="s">
        <v>71</v>
      </c>
      <c r="J26" s="17" t="s">
        <v>124</v>
      </c>
      <c r="K26" s="16">
        <v>70</v>
      </c>
      <c r="L26" s="16">
        <v>73</v>
      </c>
      <c r="M26" s="16">
        <v>0</v>
      </c>
      <c r="N26" s="16">
        <v>14</v>
      </c>
      <c r="O26" s="16">
        <v>5</v>
      </c>
      <c r="P26" s="32">
        <v>0</v>
      </c>
      <c r="Q26" s="22">
        <v>32</v>
      </c>
      <c r="R26" s="23"/>
      <c r="S26" s="35" t="s">
        <v>80</v>
      </c>
      <c r="T26" s="35" t="s">
        <v>80</v>
      </c>
      <c r="U26" s="18" t="s">
        <v>89</v>
      </c>
      <c r="V26" s="25" t="s">
        <v>40</v>
      </c>
      <c r="W26" s="26" t="s">
        <v>65</v>
      </c>
      <c r="X26" s="18"/>
      <c r="Y26" s="28" t="b">
        <f t="shared" si="1"/>
        <v>0</v>
      </c>
      <c r="Z26" s="29">
        <f t="shared" si="2"/>
        <v>32</v>
      </c>
      <c r="AA26" s="33"/>
      <c r="AB26" s="33"/>
      <c r="AC26" s="31"/>
      <c r="AD26" s="31"/>
      <c r="AE26" s="31"/>
      <c r="AF26" s="31"/>
      <c r="AG26" s="16"/>
      <c r="AH26" s="16"/>
    </row>
    <row r="27" spans="1:34" ht="100.8" hidden="1" x14ac:dyDescent="0.3">
      <c r="A27" s="16">
        <v>280</v>
      </c>
      <c r="B27" s="17">
        <v>24174</v>
      </c>
      <c r="C27" s="18" t="s">
        <v>125</v>
      </c>
      <c r="D27" s="17">
        <v>1.41</v>
      </c>
      <c r="E27" s="17">
        <v>6.2990000000000004</v>
      </c>
      <c r="F27" s="17">
        <f t="shared" si="3"/>
        <v>4.8890000000000002</v>
      </c>
      <c r="G27" s="19" t="s">
        <v>33</v>
      </c>
      <c r="H27" s="18" t="s">
        <v>34</v>
      </c>
      <c r="I27" s="18" t="s">
        <v>35</v>
      </c>
      <c r="J27" s="37" t="s">
        <v>126</v>
      </c>
      <c r="K27" s="16">
        <v>16</v>
      </c>
      <c r="L27" s="16">
        <v>40</v>
      </c>
      <c r="M27" s="16">
        <v>100</v>
      </c>
      <c r="N27" s="16">
        <v>6</v>
      </c>
      <c r="O27" s="16">
        <v>1</v>
      </c>
      <c r="P27" s="16">
        <v>0</v>
      </c>
      <c r="Q27" s="22">
        <v>30</v>
      </c>
      <c r="R27" s="23"/>
      <c r="S27" s="39" t="s">
        <v>45</v>
      </c>
      <c r="T27" s="39" t="s">
        <v>38</v>
      </c>
      <c r="U27" s="18" t="s">
        <v>127</v>
      </c>
      <c r="V27" s="25" t="s">
        <v>40</v>
      </c>
      <c r="W27" s="26" t="s">
        <v>48</v>
      </c>
      <c r="X27" s="40" t="s">
        <v>128</v>
      </c>
      <c r="Y27" s="28">
        <f t="shared" si="1"/>
        <v>0</v>
      </c>
      <c r="Z27" s="29">
        <f t="shared" si="2"/>
        <v>30</v>
      </c>
      <c r="AA27" s="33"/>
      <c r="AB27" s="33"/>
      <c r="AC27" s="31"/>
      <c r="AD27" s="31"/>
      <c r="AE27" s="31">
        <v>1</v>
      </c>
      <c r="AF27" s="31"/>
      <c r="AG27" s="16"/>
      <c r="AH27" s="16"/>
    </row>
    <row r="28" spans="1:34" ht="43.2" hidden="1" x14ac:dyDescent="0.3">
      <c r="A28" s="16">
        <v>289</v>
      </c>
      <c r="B28" s="17">
        <v>24186</v>
      </c>
      <c r="C28" s="18" t="s">
        <v>129</v>
      </c>
      <c r="D28" s="17">
        <v>2.0880000000000001</v>
      </c>
      <c r="E28" s="17">
        <v>4.0720000000000001</v>
      </c>
      <c r="F28" s="17">
        <f t="shared" si="3"/>
        <v>1.984</v>
      </c>
      <c r="G28" s="19" t="s">
        <v>33</v>
      </c>
      <c r="H28" s="18" t="s">
        <v>34</v>
      </c>
      <c r="I28" s="18" t="s">
        <v>71</v>
      </c>
      <c r="J28" s="37" t="s">
        <v>115</v>
      </c>
      <c r="K28" s="16">
        <v>25</v>
      </c>
      <c r="L28" s="16">
        <v>13</v>
      </c>
      <c r="M28" s="16">
        <v>0</v>
      </c>
      <c r="N28" s="16">
        <v>0</v>
      </c>
      <c r="O28" s="16">
        <v>3</v>
      </c>
      <c r="P28" s="16">
        <v>20</v>
      </c>
      <c r="Q28" s="22">
        <v>29</v>
      </c>
      <c r="R28" s="23"/>
      <c r="S28" s="24" t="s">
        <v>37</v>
      </c>
      <c r="T28" s="25" t="s">
        <v>38</v>
      </c>
      <c r="U28" s="18" t="s">
        <v>80</v>
      </c>
      <c r="V28" s="25" t="s">
        <v>130</v>
      </c>
      <c r="W28" s="26" t="s">
        <v>74</v>
      </c>
      <c r="X28" s="18"/>
      <c r="Y28" s="28">
        <f t="shared" si="1"/>
        <v>20</v>
      </c>
      <c r="Z28" s="29">
        <f t="shared" si="2"/>
        <v>29</v>
      </c>
      <c r="AA28" s="30">
        <v>1</v>
      </c>
      <c r="AB28" s="30"/>
      <c r="AC28" s="31"/>
      <c r="AD28" s="31"/>
      <c r="AE28" s="31"/>
      <c r="AF28" s="31"/>
      <c r="AG28" s="16"/>
      <c r="AH28" s="16"/>
    </row>
    <row r="29" spans="1:34" ht="57.6" x14ac:dyDescent="0.3">
      <c r="A29" s="16">
        <v>314</v>
      </c>
      <c r="B29" s="17">
        <v>24128</v>
      </c>
      <c r="C29" s="18" t="s">
        <v>131</v>
      </c>
      <c r="D29" s="17">
        <v>10.025</v>
      </c>
      <c r="E29" s="17">
        <v>13.385</v>
      </c>
      <c r="F29" s="17">
        <f t="shared" si="3"/>
        <v>3.3599999999999994</v>
      </c>
      <c r="G29" s="19" t="s">
        <v>33</v>
      </c>
      <c r="H29" s="18" t="s">
        <v>34</v>
      </c>
      <c r="I29" s="18" t="s">
        <v>84</v>
      </c>
      <c r="J29" s="20" t="s">
        <v>132</v>
      </c>
      <c r="K29" s="32">
        <v>65</v>
      </c>
      <c r="L29" s="32">
        <v>73</v>
      </c>
      <c r="M29" s="16">
        <v>0</v>
      </c>
      <c r="N29" s="16">
        <v>1</v>
      </c>
      <c r="O29" s="16">
        <v>0</v>
      </c>
      <c r="P29" s="16">
        <v>0</v>
      </c>
      <c r="Q29" s="22">
        <v>27</v>
      </c>
      <c r="R29" s="23"/>
      <c r="S29" s="24" t="s">
        <v>45</v>
      </c>
      <c r="T29" s="25" t="s">
        <v>38</v>
      </c>
      <c r="U29" s="18" t="s">
        <v>80</v>
      </c>
      <c r="V29" s="25" t="s">
        <v>40</v>
      </c>
      <c r="W29" s="26" t="s">
        <v>74</v>
      </c>
      <c r="X29" s="18"/>
      <c r="Y29" s="28">
        <f t="shared" si="1"/>
        <v>0</v>
      </c>
      <c r="Z29" s="29">
        <f t="shared" si="2"/>
        <v>27</v>
      </c>
      <c r="AA29" s="33"/>
      <c r="AB29" s="59"/>
      <c r="AC29" s="31"/>
      <c r="AD29" s="59"/>
      <c r="AE29" s="31">
        <v>1</v>
      </c>
      <c r="AF29" s="59">
        <f t="shared" ref="AF29:AF31" si="6">F29/$F$46*100</f>
        <v>4.9624859691616923</v>
      </c>
      <c r="AG29" s="16"/>
      <c r="AH29" s="16"/>
    </row>
    <row r="30" spans="1:34" ht="57.6" x14ac:dyDescent="0.3">
      <c r="A30" s="16">
        <v>315</v>
      </c>
      <c r="B30" s="17">
        <v>24128</v>
      </c>
      <c r="C30" s="18" t="s">
        <v>131</v>
      </c>
      <c r="D30" s="17">
        <v>13.509</v>
      </c>
      <c r="E30" s="17">
        <v>24.626000000000001</v>
      </c>
      <c r="F30" s="17">
        <f t="shared" si="3"/>
        <v>11.117000000000001</v>
      </c>
      <c r="G30" s="19" t="s">
        <v>33</v>
      </c>
      <c r="H30" s="18" t="s">
        <v>34</v>
      </c>
      <c r="I30" s="18" t="s">
        <v>84</v>
      </c>
      <c r="J30" s="20" t="s">
        <v>132</v>
      </c>
      <c r="K30" s="32">
        <v>65</v>
      </c>
      <c r="L30" s="32">
        <v>73</v>
      </c>
      <c r="M30" s="16">
        <v>0</v>
      </c>
      <c r="N30" s="16">
        <v>2</v>
      </c>
      <c r="O30" s="16">
        <v>0</v>
      </c>
      <c r="P30" s="16">
        <v>0</v>
      </c>
      <c r="Q30" s="22">
        <v>27</v>
      </c>
      <c r="R30" s="23"/>
      <c r="S30" s="24" t="s">
        <v>45</v>
      </c>
      <c r="T30" s="25" t="s">
        <v>38</v>
      </c>
      <c r="U30" s="18" t="s">
        <v>133</v>
      </c>
      <c r="V30" s="25" t="s">
        <v>134</v>
      </c>
      <c r="W30" s="26" t="s">
        <v>135</v>
      </c>
      <c r="X30" s="18"/>
      <c r="Y30" s="28">
        <f t="shared" si="1"/>
        <v>0</v>
      </c>
      <c r="Z30" s="29">
        <f t="shared" si="2"/>
        <v>27</v>
      </c>
      <c r="AA30" s="33"/>
      <c r="AB30" s="59"/>
      <c r="AC30" s="31"/>
      <c r="AD30" s="59"/>
      <c r="AE30" s="31">
        <v>1</v>
      </c>
      <c r="AF30" s="59">
        <f t="shared" si="6"/>
        <v>16.419034678324568</v>
      </c>
      <c r="AG30" s="16"/>
      <c r="AH30" s="16"/>
    </row>
    <row r="31" spans="1:34" ht="57.6" x14ac:dyDescent="0.3">
      <c r="A31" s="16">
        <v>316</v>
      </c>
      <c r="B31" s="17">
        <v>24128</v>
      </c>
      <c r="C31" s="18" t="s">
        <v>131</v>
      </c>
      <c r="D31" s="17">
        <v>2.2679999999999998</v>
      </c>
      <c r="E31" s="17">
        <v>9.8680000000000003</v>
      </c>
      <c r="F31" s="17">
        <f t="shared" si="3"/>
        <v>7.6000000000000005</v>
      </c>
      <c r="G31" s="19" t="s">
        <v>33</v>
      </c>
      <c r="H31" s="18" t="s">
        <v>34</v>
      </c>
      <c r="I31" s="18" t="s">
        <v>84</v>
      </c>
      <c r="J31" s="20" t="s">
        <v>132</v>
      </c>
      <c r="K31" s="32">
        <v>65</v>
      </c>
      <c r="L31" s="32">
        <v>73</v>
      </c>
      <c r="M31" s="16">
        <v>0</v>
      </c>
      <c r="N31" s="16">
        <v>2</v>
      </c>
      <c r="O31" s="16">
        <v>1</v>
      </c>
      <c r="P31" s="16">
        <v>0</v>
      </c>
      <c r="Q31" s="22">
        <v>27</v>
      </c>
      <c r="R31" s="23"/>
      <c r="S31" s="24" t="s">
        <v>45</v>
      </c>
      <c r="T31" s="25" t="s">
        <v>38</v>
      </c>
      <c r="U31" s="18" t="s">
        <v>136</v>
      </c>
      <c r="V31" s="25" t="s">
        <v>137</v>
      </c>
      <c r="W31" s="26" t="s">
        <v>48</v>
      </c>
      <c r="X31" s="18"/>
      <c r="Y31" s="28">
        <f t="shared" si="1"/>
        <v>0</v>
      </c>
      <c r="Z31" s="29">
        <f t="shared" si="2"/>
        <v>27</v>
      </c>
      <c r="AA31" s="33"/>
      <c r="AB31" s="59"/>
      <c r="AC31" s="31"/>
      <c r="AD31" s="59"/>
      <c r="AE31" s="31">
        <v>1</v>
      </c>
      <c r="AF31" s="59">
        <f t="shared" si="6"/>
        <v>11.224670644532402</v>
      </c>
      <c r="AG31" s="16"/>
      <c r="AH31" s="16"/>
    </row>
    <row r="32" spans="1:34" ht="72" x14ac:dyDescent="0.3">
      <c r="A32" s="16">
        <v>327</v>
      </c>
      <c r="B32" s="17">
        <v>24168</v>
      </c>
      <c r="C32" s="18" t="s">
        <v>138</v>
      </c>
      <c r="D32" s="17">
        <v>0.70899999999999996</v>
      </c>
      <c r="E32" s="17">
        <v>6.0709999999999997</v>
      </c>
      <c r="F32" s="17">
        <f t="shared" si="3"/>
        <v>5.3620000000000001</v>
      </c>
      <c r="G32" s="19" t="s">
        <v>33</v>
      </c>
      <c r="H32" s="18" t="s">
        <v>34</v>
      </c>
      <c r="I32" s="18" t="s">
        <v>139</v>
      </c>
      <c r="J32" s="17" t="s">
        <v>140</v>
      </c>
      <c r="K32" s="16">
        <v>26</v>
      </c>
      <c r="L32" s="16">
        <v>60</v>
      </c>
      <c r="M32" s="16">
        <v>0</v>
      </c>
      <c r="N32" s="16">
        <v>8</v>
      </c>
      <c r="O32" s="16">
        <v>2</v>
      </c>
      <c r="P32" s="16">
        <v>10</v>
      </c>
      <c r="Q32" s="22">
        <v>26</v>
      </c>
      <c r="R32" s="23"/>
      <c r="S32" s="24" t="s">
        <v>60</v>
      </c>
      <c r="T32" s="25" t="s">
        <v>38</v>
      </c>
      <c r="U32" s="18" t="s">
        <v>141</v>
      </c>
      <c r="V32" s="25" t="s">
        <v>142</v>
      </c>
      <c r="W32" s="26" t="s">
        <v>99</v>
      </c>
      <c r="X32" s="18"/>
      <c r="Y32" s="28">
        <f t="shared" si="1"/>
        <v>10</v>
      </c>
      <c r="Z32" s="29">
        <f t="shared" si="2"/>
        <v>26</v>
      </c>
      <c r="AA32" s="33"/>
      <c r="AB32" s="59"/>
      <c r="AC32" s="31">
        <v>1</v>
      </c>
      <c r="AD32" s="59">
        <f t="shared" ref="AD32" si="7">F32/$F$46*100</f>
        <v>7.9193005257872029</v>
      </c>
      <c r="AE32" s="31"/>
      <c r="AF32" s="59"/>
      <c r="AG32" s="16"/>
      <c r="AH32" s="16"/>
    </row>
    <row r="33" spans="1:34" ht="57.6" hidden="1" x14ac:dyDescent="0.3">
      <c r="A33" s="16">
        <v>344</v>
      </c>
      <c r="B33" s="17">
        <v>24198</v>
      </c>
      <c r="C33" s="18" t="s">
        <v>143</v>
      </c>
      <c r="D33" s="17">
        <v>1.0960000000000001</v>
      </c>
      <c r="E33" s="17">
        <v>8.1</v>
      </c>
      <c r="F33" s="17">
        <f t="shared" si="3"/>
        <v>7.0039999999999996</v>
      </c>
      <c r="G33" s="19" t="s">
        <v>33</v>
      </c>
      <c r="H33" s="18" t="s">
        <v>144</v>
      </c>
      <c r="I33" s="18" t="s">
        <v>145</v>
      </c>
      <c r="J33" s="37" t="s">
        <v>146</v>
      </c>
      <c r="K33" s="16">
        <v>24</v>
      </c>
      <c r="L33" s="16">
        <v>60</v>
      </c>
      <c r="M33" s="16">
        <v>0</v>
      </c>
      <c r="N33" s="16">
        <v>6</v>
      </c>
      <c r="O33" s="16">
        <v>3</v>
      </c>
      <c r="P33" s="16">
        <v>10</v>
      </c>
      <c r="Q33" s="22">
        <v>25</v>
      </c>
      <c r="R33" s="23"/>
      <c r="S33" s="24" t="s">
        <v>60</v>
      </c>
      <c r="T33" s="25" t="s">
        <v>38</v>
      </c>
      <c r="U33" s="18" t="s">
        <v>81</v>
      </c>
      <c r="V33" s="25" t="s">
        <v>40</v>
      </c>
      <c r="W33" s="26" t="s">
        <v>65</v>
      </c>
      <c r="X33" s="18"/>
      <c r="Y33" s="28">
        <f t="shared" si="1"/>
        <v>10</v>
      </c>
      <c r="Z33" s="29">
        <f t="shared" si="2"/>
        <v>25</v>
      </c>
      <c r="AA33" s="33"/>
      <c r="AB33" s="33"/>
      <c r="AC33" s="31">
        <v>1</v>
      </c>
      <c r="AD33" s="31"/>
      <c r="AE33" s="31"/>
      <c r="AF33" s="31"/>
      <c r="AG33" s="16"/>
      <c r="AH33" s="16"/>
    </row>
    <row r="34" spans="1:34" ht="43.2" hidden="1" x14ac:dyDescent="0.3">
      <c r="A34" s="16">
        <v>353</v>
      </c>
      <c r="B34" s="17">
        <v>24219</v>
      </c>
      <c r="C34" s="18" t="s">
        <v>147</v>
      </c>
      <c r="D34" s="17">
        <v>0</v>
      </c>
      <c r="E34" s="17">
        <v>2.956</v>
      </c>
      <c r="F34" s="17">
        <f t="shared" si="3"/>
        <v>2.956</v>
      </c>
      <c r="G34" s="19" t="s">
        <v>33</v>
      </c>
      <c r="H34" s="18" t="s">
        <v>34</v>
      </c>
      <c r="I34" s="18" t="s">
        <v>35</v>
      </c>
      <c r="J34" s="17" t="s">
        <v>140</v>
      </c>
      <c r="K34" s="16">
        <v>26</v>
      </c>
      <c r="L34" s="16">
        <v>100</v>
      </c>
      <c r="M34" s="16">
        <v>0</v>
      </c>
      <c r="N34" s="16">
        <v>23</v>
      </c>
      <c r="O34" s="16">
        <v>7</v>
      </c>
      <c r="P34" s="32">
        <v>0</v>
      </c>
      <c r="Q34" s="22">
        <v>24</v>
      </c>
      <c r="R34" s="23"/>
      <c r="S34" s="35" t="s">
        <v>80</v>
      </c>
      <c r="T34" s="35" t="s">
        <v>80</v>
      </c>
      <c r="U34" s="18" t="s">
        <v>148</v>
      </c>
      <c r="V34" s="25" t="s">
        <v>149</v>
      </c>
      <c r="W34" s="26" t="s">
        <v>74</v>
      </c>
      <c r="X34" s="18"/>
      <c r="Y34" s="28" t="b">
        <f t="shared" si="1"/>
        <v>0</v>
      </c>
      <c r="Z34" s="29">
        <f t="shared" si="2"/>
        <v>24</v>
      </c>
      <c r="AA34" s="33"/>
      <c r="AB34" s="33"/>
      <c r="AC34" s="31"/>
      <c r="AD34" s="31"/>
      <c r="AE34" s="31"/>
      <c r="AF34" s="31"/>
      <c r="AG34" s="16"/>
      <c r="AH34" s="16"/>
    </row>
    <row r="35" spans="1:34" ht="43.2" hidden="1" x14ac:dyDescent="0.3">
      <c r="A35" s="16">
        <v>368</v>
      </c>
      <c r="B35" s="17">
        <v>24180</v>
      </c>
      <c r="C35" s="18" t="s">
        <v>75</v>
      </c>
      <c r="D35" s="17">
        <v>4.1740000000000004</v>
      </c>
      <c r="E35" s="17">
        <v>7.5229999999999997</v>
      </c>
      <c r="F35" s="17">
        <f t="shared" si="3"/>
        <v>3.3489999999999993</v>
      </c>
      <c r="G35" s="19" t="s">
        <v>33</v>
      </c>
      <c r="H35" s="18" t="s">
        <v>34</v>
      </c>
      <c r="I35" s="18" t="s">
        <v>71</v>
      </c>
      <c r="J35" s="17" t="s">
        <v>76</v>
      </c>
      <c r="K35" s="16">
        <v>41</v>
      </c>
      <c r="L35" s="16">
        <v>100</v>
      </c>
      <c r="M35" s="16">
        <v>0</v>
      </c>
      <c r="N35" s="16">
        <v>0</v>
      </c>
      <c r="O35" s="16">
        <v>3</v>
      </c>
      <c r="P35" s="16">
        <v>0</v>
      </c>
      <c r="Q35" s="22">
        <v>23</v>
      </c>
      <c r="R35" s="23"/>
      <c r="S35" s="24" t="s">
        <v>45</v>
      </c>
      <c r="T35" s="25" t="s">
        <v>38</v>
      </c>
      <c r="U35" s="18" t="s">
        <v>150</v>
      </c>
      <c r="V35" s="25" t="s">
        <v>40</v>
      </c>
      <c r="W35" s="26" t="s">
        <v>48</v>
      </c>
      <c r="X35" s="18"/>
      <c r="Y35" s="28">
        <f t="shared" si="1"/>
        <v>0</v>
      </c>
      <c r="Z35" s="29">
        <f t="shared" si="2"/>
        <v>23</v>
      </c>
      <c r="AA35" s="33"/>
      <c r="AB35" s="33"/>
      <c r="AC35" s="31"/>
      <c r="AD35" s="31"/>
      <c r="AE35" s="31">
        <v>1</v>
      </c>
      <c r="AF35" s="31"/>
      <c r="AG35" s="16"/>
      <c r="AH35" s="16"/>
    </row>
    <row r="36" spans="1:34" ht="57.6" hidden="1" x14ac:dyDescent="0.3">
      <c r="A36" s="16">
        <v>381</v>
      </c>
      <c r="B36" s="17">
        <v>24205</v>
      </c>
      <c r="C36" s="18" t="s">
        <v>151</v>
      </c>
      <c r="D36" s="17">
        <v>1.2370000000000001</v>
      </c>
      <c r="E36" s="17">
        <v>10.795</v>
      </c>
      <c r="F36" s="17">
        <f t="shared" si="3"/>
        <v>9.5579999999999998</v>
      </c>
      <c r="G36" s="19" t="s">
        <v>33</v>
      </c>
      <c r="H36" s="18" t="s">
        <v>152</v>
      </c>
      <c r="I36" s="18" t="s">
        <v>153</v>
      </c>
      <c r="J36" s="37" t="s">
        <v>115</v>
      </c>
      <c r="K36" s="16">
        <v>25</v>
      </c>
      <c r="L36" s="16">
        <v>33</v>
      </c>
      <c r="M36" s="16">
        <v>0</v>
      </c>
      <c r="N36" s="16">
        <v>6</v>
      </c>
      <c r="O36" s="16">
        <v>1</v>
      </c>
      <c r="P36" s="16">
        <v>10</v>
      </c>
      <c r="Q36" s="22">
        <v>22</v>
      </c>
      <c r="R36" s="23"/>
      <c r="S36" s="24" t="s">
        <v>60</v>
      </c>
      <c r="T36" s="25" t="s">
        <v>38</v>
      </c>
      <c r="U36" s="18" t="s">
        <v>154</v>
      </c>
      <c r="V36" s="25" t="s">
        <v>40</v>
      </c>
      <c r="W36" s="26" t="s">
        <v>48</v>
      </c>
      <c r="X36" s="18"/>
      <c r="Y36" s="28">
        <f t="shared" si="1"/>
        <v>10</v>
      </c>
      <c r="Z36" s="29">
        <f t="shared" si="2"/>
        <v>22</v>
      </c>
      <c r="AA36" s="33"/>
      <c r="AB36" s="33"/>
      <c r="AC36" s="31">
        <v>1</v>
      </c>
      <c r="AD36" s="31"/>
      <c r="AE36" s="31"/>
      <c r="AF36" s="31"/>
      <c r="AG36" s="16"/>
      <c r="AH36" s="16"/>
    </row>
    <row r="37" spans="1:34" ht="57.6" x14ac:dyDescent="0.3">
      <c r="A37" s="16">
        <v>387</v>
      </c>
      <c r="B37" s="17">
        <v>24107</v>
      </c>
      <c r="C37" s="18" t="s">
        <v>155</v>
      </c>
      <c r="D37" s="17">
        <v>2.3E-2</v>
      </c>
      <c r="E37" s="17">
        <v>7.1509999999999998</v>
      </c>
      <c r="F37" s="17">
        <f t="shared" si="3"/>
        <v>7.1280000000000001</v>
      </c>
      <c r="G37" s="19" t="s">
        <v>33</v>
      </c>
      <c r="H37" s="18" t="s">
        <v>34</v>
      </c>
      <c r="I37" s="18" t="s">
        <v>84</v>
      </c>
      <c r="J37" s="17" t="s">
        <v>156</v>
      </c>
      <c r="K37" s="16">
        <v>26</v>
      </c>
      <c r="L37" s="16">
        <v>100</v>
      </c>
      <c r="M37" s="16">
        <v>0</v>
      </c>
      <c r="N37" s="16">
        <v>15</v>
      </c>
      <c r="O37" s="16">
        <v>2</v>
      </c>
      <c r="P37" s="32">
        <v>0</v>
      </c>
      <c r="Q37" s="22">
        <v>21</v>
      </c>
      <c r="R37" s="23"/>
      <c r="S37" s="35" t="s">
        <v>80</v>
      </c>
      <c r="T37" s="35" t="s">
        <v>80</v>
      </c>
      <c r="U37" s="18" t="s">
        <v>157</v>
      </c>
      <c r="V37" s="25" t="s">
        <v>158</v>
      </c>
      <c r="W37" s="26" t="s">
        <v>48</v>
      </c>
      <c r="X37" s="18"/>
      <c r="Y37" s="28">
        <f t="shared" si="1"/>
        <v>10</v>
      </c>
      <c r="Z37" s="29">
        <f t="shared" si="2"/>
        <v>31</v>
      </c>
      <c r="AA37" s="33"/>
      <c r="AB37" s="59"/>
      <c r="AC37" s="31">
        <v>1</v>
      </c>
      <c r="AD37" s="59">
        <f t="shared" ref="AD37" si="8">F37/$F$46*100</f>
        <v>10.527559520293021</v>
      </c>
      <c r="AE37" s="31"/>
      <c r="AF37" s="59"/>
      <c r="AG37" s="16"/>
      <c r="AH37" s="16"/>
    </row>
    <row r="38" spans="1:34" ht="57.6" x14ac:dyDescent="0.3">
      <c r="A38" s="16">
        <v>388</v>
      </c>
      <c r="B38" s="17">
        <v>24129</v>
      </c>
      <c r="C38" s="18" t="s">
        <v>159</v>
      </c>
      <c r="D38" s="17">
        <v>0.70199999999999996</v>
      </c>
      <c r="E38" s="17">
        <v>5.5830000000000002</v>
      </c>
      <c r="F38" s="17">
        <f t="shared" si="3"/>
        <v>4.8810000000000002</v>
      </c>
      <c r="G38" s="19" t="s">
        <v>33</v>
      </c>
      <c r="H38" s="18" t="s">
        <v>34</v>
      </c>
      <c r="I38" s="18" t="s">
        <v>84</v>
      </c>
      <c r="J38" s="17" t="s">
        <v>85</v>
      </c>
      <c r="K38" s="16">
        <v>45</v>
      </c>
      <c r="L38" s="16">
        <v>27</v>
      </c>
      <c r="M38" s="16">
        <v>0</v>
      </c>
      <c r="N38" s="16">
        <v>13</v>
      </c>
      <c r="O38" s="16">
        <v>9</v>
      </c>
      <c r="P38" s="16">
        <v>0</v>
      </c>
      <c r="Q38" s="22">
        <v>21</v>
      </c>
      <c r="R38" s="23"/>
      <c r="S38" s="24" t="s">
        <v>45</v>
      </c>
      <c r="T38" s="25" t="s">
        <v>38</v>
      </c>
      <c r="U38" s="18" t="s">
        <v>102</v>
      </c>
      <c r="V38" s="25" t="s">
        <v>160</v>
      </c>
      <c r="W38" s="26" t="s">
        <v>74</v>
      </c>
      <c r="X38" s="18"/>
      <c r="Y38" s="28">
        <f t="shared" si="1"/>
        <v>20</v>
      </c>
      <c r="Z38" s="29">
        <f t="shared" si="2"/>
        <v>41</v>
      </c>
      <c r="AA38" s="30">
        <v>1</v>
      </c>
      <c r="AB38" s="59">
        <f t="shared" ref="AB38" si="9">F38/$F$46*100</f>
        <v>7.2088970284161391</v>
      </c>
      <c r="AC38" s="31"/>
      <c r="AD38" s="59"/>
      <c r="AE38" s="31"/>
      <c r="AF38" s="59"/>
      <c r="AG38" s="16"/>
      <c r="AH38" s="16"/>
    </row>
    <row r="39" spans="1:34" ht="43.2" hidden="1" x14ac:dyDescent="0.3">
      <c r="A39" s="16">
        <v>435</v>
      </c>
      <c r="B39" s="17">
        <v>24190</v>
      </c>
      <c r="C39" s="18" t="s">
        <v>161</v>
      </c>
      <c r="D39" s="17">
        <v>1.1319999999999999</v>
      </c>
      <c r="E39" s="17">
        <v>3.492</v>
      </c>
      <c r="F39" s="17">
        <f t="shared" si="3"/>
        <v>2.3600000000000003</v>
      </c>
      <c r="G39" s="19" t="s">
        <v>33</v>
      </c>
      <c r="H39" s="18" t="s">
        <v>34</v>
      </c>
      <c r="I39" s="18" t="s">
        <v>71</v>
      </c>
      <c r="J39" s="17" t="s">
        <v>162</v>
      </c>
      <c r="K39" s="16">
        <v>31</v>
      </c>
      <c r="L39" s="16">
        <v>31</v>
      </c>
      <c r="M39" s="16">
        <v>0</v>
      </c>
      <c r="N39" s="16">
        <v>7</v>
      </c>
      <c r="O39" s="16">
        <v>6</v>
      </c>
      <c r="P39" s="32">
        <v>0</v>
      </c>
      <c r="Q39" s="22">
        <v>15</v>
      </c>
      <c r="R39" s="23"/>
      <c r="S39" s="35" t="s">
        <v>80</v>
      </c>
      <c r="T39" s="35" t="s">
        <v>80</v>
      </c>
      <c r="U39" s="18" t="s">
        <v>163</v>
      </c>
      <c r="V39" s="25" t="s">
        <v>40</v>
      </c>
      <c r="W39" s="26" t="s">
        <v>48</v>
      </c>
      <c r="X39" s="18"/>
      <c r="Y39" s="28" t="b">
        <f t="shared" si="1"/>
        <v>0</v>
      </c>
      <c r="Z39" s="29">
        <f t="shared" si="2"/>
        <v>15</v>
      </c>
      <c r="AA39" s="33"/>
      <c r="AB39" s="33"/>
      <c r="AC39" s="31"/>
      <c r="AD39" s="31"/>
      <c r="AE39" s="31"/>
      <c r="AF39" s="31"/>
      <c r="AG39" s="16"/>
      <c r="AH39" s="16"/>
    </row>
    <row r="40" spans="1:34" ht="43.2" hidden="1" x14ac:dyDescent="0.3">
      <c r="A40" s="16">
        <v>459</v>
      </c>
      <c r="B40" s="17">
        <v>24216</v>
      </c>
      <c r="C40" s="18" t="s">
        <v>164</v>
      </c>
      <c r="D40" s="17">
        <v>2.8559999999999999</v>
      </c>
      <c r="E40" s="17">
        <v>5.5369999999999999</v>
      </c>
      <c r="F40" s="17">
        <f t="shared" si="3"/>
        <v>2.681</v>
      </c>
      <c r="G40" s="19" t="s">
        <v>33</v>
      </c>
      <c r="H40" s="18" t="s">
        <v>34</v>
      </c>
      <c r="I40" s="18" t="s">
        <v>35</v>
      </c>
      <c r="J40" s="37" t="s">
        <v>165</v>
      </c>
      <c r="K40" s="16">
        <v>23</v>
      </c>
      <c r="L40" s="16">
        <v>20</v>
      </c>
      <c r="M40" s="16">
        <v>0</v>
      </c>
      <c r="N40" s="16">
        <v>12</v>
      </c>
      <c r="O40" s="16">
        <v>2</v>
      </c>
      <c r="P40" s="16">
        <v>0</v>
      </c>
      <c r="Q40" s="22">
        <v>12</v>
      </c>
      <c r="R40" s="23"/>
      <c r="S40" s="39" t="s">
        <v>45</v>
      </c>
      <c r="T40" s="39" t="s">
        <v>38</v>
      </c>
      <c r="U40" s="18" t="s">
        <v>46</v>
      </c>
      <c r="V40" s="25" t="s">
        <v>137</v>
      </c>
      <c r="W40" s="26" t="s">
        <v>166</v>
      </c>
      <c r="X40" s="18" t="s">
        <v>167</v>
      </c>
      <c r="Y40" s="28">
        <f t="shared" si="1"/>
        <v>0</v>
      </c>
      <c r="Z40" s="29">
        <f t="shared" si="2"/>
        <v>12</v>
      </c>
      <c r="AA40" s="33"/>
      <c r="AB40" s="33"/>
      <c r="AC40" s="31"/>
      <c r="AD40" s="31"/>
      <c r="AE40" s="31">
        <v>1</v>
      </c>
      <c r="AF40" s="31"/>
      <c r="AG40" s="16"/>
      <c r="AH40" s="16"/>
    </row>
    <row r="41" spans="1:34" ht="43.2" hidden="1" x14ac:dyDescent="0.3">
      <c r="A41" s="16">
        <v>466</v>
      </c>
      <c r="B41" s="17">
        <v>24216</v>
      </c>
      <c r="C41" s="18" t="s">
        <v>164</v>
      </c>
      <c r="D41" s="17">
        <v>1.9E-2</v>
      </c>
      <c r="E41" s="17">
        <v>2.6949999999999998</v>
      </c>
      <c r="F41" s="17">
        <f t="shared" si="3"/>
        <v>2.6759999999999997</v>
      </c>
      <c r="G41" s="19" t="s">
        <v>33</v>
      </c>
      <c r="H41" s="18" t="s">
        <v>34</v>
      </c>
      <c r="I41" s="18" t="s">
        <v>35</v>
      </c>
      <c r="J41" s="37" t="s">
        <v>165</v>
      </c>
      <c r="K41" s="16">
        <v>23</v>
      </c>
      <c r="L41" s="16">
        <v>20</v>
      </c>
      <c r="M41" s="16">
        <v>0</v>
      </c>
      <c r="N41" s="16">
        <v>11</v>
      </c>
      <c r="O41" s="16">
        <v>2</v>
      </c>
      <c r="P41" s="16">
        <v>0</v>
      </c>
      <c r="Q41" s="22">
        <v>11</v>
      </c>
      <c r="R41" s="23"/>
      <c r="S41" s="39" t="s">
        <v>45</v>
      </c>
      <c r="T41" s="39" t="s">
        <v>38</v>
      </c>
      <c r="U41" s="18" t="s">
        <v>105</v>
      </c>
      <c r="V41" s="25" t="s">
        <v>40</v>
      </c>
      <c r="W41" s="26" t="s">
        <v>99</v>
      </c>
      <c r="X41" s="18" t="s">
        <v>168</v>
      </c>
      <c r="Y41" s="28">
        <f t="shared" si="1"/>
        <v>0</v>
      </c>
      <c r="Z41" s="29">
        <f t="shared" si="2"/>
        <v>11</v>
      </c>
      <c r="AA41" s="33"/>
      <c r="AB41" s="33"/>
      <c r="AC41" s="31"/>
      <c r="AD41" s="31"/>
      <c r="AE41" s="31">
        <v>1</v>
      </c>
      <c r="AF41" s="31"/>
      <c r="AG41" s="16"/>
      <c r="AH41" s="16"/>
    </row>
    <row r="42" spans="1:34" ht="15" hidden="1" thickBot="1" x14ac:dyDescent="0.35">
      <c r="F42" s="41">
        <f>SUBTOTAL(9,F14:F38)</f>
        <v>67.707999999999998</v>
      </c>
      <c r="AA42" s="42">
        <f>SUMPRODUCT(AA4:AA41,F4:F41)</f>
        <v>42.734000000000002</v>
      </c>
      <c r="AB42" s="43"/>
      <c r="AC42" s="43">
        <f>SUMPRODUCT(AC4:AC41,F4:F41)</f>
        <v>74.362000000000009</v>
      </c>
      <c r="AD42" s="43"/>
      <c r="AE42" s="43">
        <f>SUMPRODUCT(AE4:AE41,F4:F41)</f>
        <v>38.976999999999997</v>
      </c>
      <c r="AF42" s="55"/>
      <c r="AG42" s="44">
        <f>SUM(AA42:AE42)</f>
        <v>156.07300000000001</v>
      </c>
      <c r="AH42" s="45">
        <f>AG42-F42</f>
        <v>88.365000000000009</v>
      </c>
    </row>
    <row r="43" spans="1:34" hidden="1" x14ac:dyDescent="0.3">
      <c r="X43" s="46" t="s">
        <v>169</v>
      </c>
      <c r="Y43" s="47"/>
      <c r="Z43" s="48"/>
      <c r="AA43" s="49">
        <f>F42*0.3</f>
        <v>20.3124</v>
      </c>
      <c r="AB43" s="49"/>
      <c r="AC43" s="49">
        <f>F42*0.4</f>
        <v>27.083200000000001</v>
      </c>
      <c r="AD43" s="49"/>
      <c r="AE43" s="49">
        <f>F42*0.3</f>
        <v>20.3124</v>
      </c>
      <c r="AF43" s="56"/>
      <c r="AG43" s="50"/>
    </row>
    <row r="44" spans="1:34" hidden="1" x14ac:dyDescent="0.3">
      <c r="Z44" s="51" t="s">
        <v>170</v>
      </c>
      <c r="AA44" s="52">
        <f>AA43-AA42</f>
        <v>-22.421600000000002</v>
      </c>
      <c r="AB44" s="52"/>
      <c r="AC44" s="52">
        <f t="shared" ref="AC44:AE44" si="10">AC43-AC42</f>
        <v>-47.278800000000004</v>
      </c>
      <c r="AD44" s="52"/>
      <c r="AE44" s="52">
        <f t="shared" si="10"/>
        <v>-18.664599999999997</v>
      </c>
      <c r="AF44" s="57"/>
      <c r="AG44" s="50"/>
    </row>
    <row r="45" spans="1:34" hidden="1" x14ac:dyDescent="0.3">
      <c r="Z45" s="51" t="s">
        <v>171</v>
      </c>
      <c r="AA45" s="53">
        <f>AA44/AA43</f>
        <v>-1.1038380496642446</v>
      </c>
      <c r="AB45" s="53"/>
      <c r="AC45" s="53">
        <f t="shared" ref="AC45:AE45" si="11">AC44/AC43</f>
        <v>-1.7456873633839429</v>
      </c>
      <c r="AD45" s="53"/>
      <c r="AE45" s="53">
        <f t="shared" si="11"/>
        <v>-0.91887713908745383</v>
      </c>
      <c r="AF45" s="58"/>
      <c r="AG45" s="50"/>
    </row>
    <row r="46" spans="1:34" x14ac:dyDescent="0.3">
      <c r="F46" s="54">
        <f>F38+F37+F32+F31+F30+F29+F24+F23+F21+F19+F15+F14</f>
        <v>67.708000000000013</v>
      </c>
      <c r="AB46" s="60">
        <f>SUM(AB14:AB38)</f>
        <v>26.453299462397347</v>
      </c>
      <c r="AD46" s="60">
        <f>SUM(AD14:AD38)</f>
        <v>40.940509245583975</v>
      </c>
      <c r="AF46" s="60">
        <f>SUM(AF14:AF38)</f>
        <v>32.606191292018664</v>
      </c>
    </row>
    <row r="47" spans="1:34" x14ac:dyDescent="0.3">
      <c r="AB47">
        <v>30</v>
      </c>
      <c r="AD47">
        <v>40</v>
      </c>
      <c r="AE47">
        <v>30</v>
      </c>
    </row>
  </sheetData>
  <autoFilter ref="A3:AH45" xr:uid="{139E7FA1-99F3-46E3-AD6C-B40362969EF4}">
    <filterColumn colId="8">
      <filters>
        <filter val="Mulgi vald:87% Põhja-Sakala vald:13%"/>
        <filter val="Põhja-Sakala vald:100%"/>
        <filter val="Põhja-Sakala vald:70% Viljandi vald:30%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38D3363B2B1C45A7DB658478B34E50" ma:contentTypeVersion="14" ma:contentTypeDescription="Loo uus dokument" ma:contentTypeScope="" ma:versionID="17a9dbedfd13098ee0209489746f035e">
  <xsd:schema xmlns:xsd="http://www.w3.org/2001/XMLSchema" xmlns:xs="http://www.w3.org/2001/XMLSchema" xmlns:p="http://schemas.microsoft.com/office/2006/metadata/properties" xmlns:ns2="58602236-c588-4d42-94ba-14b5d3947611" xmlns:ns3="17335260-7cba-4874-8eeb-62fdeeaf7bea" targetNamespace="http://schemas.microsoft.com/office/2006/metadata/properties" ma:root="true" ma:fieldsID="e2ce93d202d9eb131c2350f6b2bb76e7" ns2:_="" ns3:_="">
    <xsd:import namespace="58602236-c588-4d42-94ba-14b5d3947611"/>
    <xsd:import namespace="17335260-7cba-4874-8eeb-62fdeeaf7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02236-c588-4d42-94ba-14b5d39476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40ffc931-cb11-4af7-bf3e-12c475cda7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35260-7cba-4874-8eeb-62fdeeaf7b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aa1d9fd-1a3b-45fe-9e92-31ffc3fb1f26}" ma:internalName="TaxCatchAll" ma:showField="CatchAllData" ma:web="17335260-7cba-4874-8eeb-62fdeeaf7b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602236-c588-4d42-94ba-14b5d3947611">
      <Terms xmlns="http://schemas.microsoft.com/office/infopath/2007/PartnerControls"/>
    </lcf76f155ced4ddcb4097134ff3c332f>
    <TaxCatchAll xmlns="17335260-7cba-4874-8eeb-62fdeeaf7bea" xsi:nil="true"/>
  </documentManagement>
</p:properties>
</file>

<file path=customXml/itemProps1.xml><?xml version="1.0" encoding="utf-8"?>
<ds:datastoreItem xmlns:ds="http://schemas.openxmlformats.org/officeDocument/2006/customXml" ds:itemID="{70B39D64-162A-4D1D-BB55-1253CE64C2E3}"/>
</file>

<file path=customXml/itemProps2.xml><?xml version="1.0" encoding="utf-8"?>
<ds:datastoreItem xmlns:ds="http://schemas.openxmlformats.org/officeDocument/2006/customXml" ds:itemID="{FFDCEEB6-7C19-41DA-B945-637258B1B6EA}"/>
</file>

<file path=customXml/itemProps3.xml><?xml version="1.0" encoding="utf-8"?>
<ds:datastoreItem xmlns:ds="http://schemas.openxmlformats.org/officeDocument/2006/customXml" ds:itemID="{24DE27D0-BD3D-4B7D-B6E9-3E86E51939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Viljandi</vt:lpstr>
    </vt:vector>
  </TitlesOfParts>
  <Company>KEMIT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Jaan Ingermaa</dc:creator>
  <cp:lastModifiedBy>Tiiu Umal</cp:lastModifiedBy>
  <dcterms:created xsi:type="dcterms:W3CDTF">2026-06-12T12:58:29Z</dcterms:created>
  <dcterms:modified xsi:type="dcterms:W3CDTF">2026-08-24T13:00:02Z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0x010100A238D3363B2B1C45A7DB658478B34E50</vt:lpwstr>
  </property>
</Properties>
</file>